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private\a PAUL\EXTENSION\Crop Budgets\"/>
    </mc:Choice>
  </mc:AlternateContent>
  <xr:revisionPtr revIDLastSave="0" documentId="13_ncr:1_{D8AB52BA-6B80-4A80-915E-81C228B58EA9}" xr6:coauthVersionLast="47" xr6:coauthVersionMax="47" xr10:uidLastSave="{00000000-0000-0000-0000-000000000000}"/>
  <bookViews>
    <workbookView xWindow="30612" yWindow="-108" windowWidth="30936" windowHeight="16776" activeTab="1" xr2:uid="{00000000-000D-0000-FFFF-FFFF00000000}"/>
  </bookViews>
  <sheets>
    <sheet name="Assumptions" sheetId="6" r:id="rId1"/>
    <sheet name="Sweet Corn" sheetId="12" r:id="rId2"/>
    <sheet name="Snap Beans" sheetId="11" r:id="rId3"/>
    <sheet name="Green Peas" sheetId="14" r:id="rId4"/>
    <sheet name="Dry Beans" sheetId="13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4" l="1"/>
  <c r="H65" i="13"/>
  <c r="D63" i="13" l="1"/>
  <c r="C63" i="13"/>
  <c r="D56" i="13"/>
  <c r="C56" i="13"/>
  <c r="D46" i="13"/>
  <c r="C46" i="13"/>
  <c r="D38" i="13"/>
  <c r="C38" i="13"/>
  <c r="O78" i="13" l="1"/>
  <c r="K78" i="13"/>
  <c r="M78" i="13"/>
  <c r="D48" i="13"/>
  <c r="D65" i="13" s="1"/>
  <c r="C48" i="13"/>
  <c r="C65" i="13" s="1"/>
  <c r="D64" i="12"/>
  <c r="D57" i="12"/>
  <c r="C47" i="12"/>
  <c r="D63" i="14" l="1"/>
  <c r="C63" i="14"/>
  <c r="D56" i="14"/>
  <c r="C56" i="14"/>
  <c r="D46" i="14"/>
  <c r="C46" i="14"/>
  <c r="D38" i="14"/>
  <c r="C38" i="14"/>
  <c r="K74" i="13"/>
  <c r="D62" i="11" l="1"/>
  <c r="D55" i="11"/>
  <c r="C45" i="11"/>
  <c r="C48" i="14"/>
  <c r="D48" i="14" l="1"/>
  <c r="D65" i="14" s="1"/>
  <c r="C76" i="11" l="1"/>
  <c r="G76" i="11"/>
  <c r="E76" i="11"/>
  <c r="H61" i="11"/>
  <c r="H60" i="11"/>
  <c r="H59" i="11"/>
  <c r="H58" i="11"/>
  <c r="H54" i="11"/>
  <c r="H53" i="11"/>
  <c r="H52" i="11"/>
  <c r="H51" i="11"/>
  <c r="H50" i="11"/>
  <c r="C55" i="11" s="1"/>
  <c r="H44" i="11"/>
  <c r="H43" i="11"/>
  <c r="H42" i="11"/>
  <c r="H41" i="11"/>
  <c r="H40" i="11"/>
  <c r="H36" i="11"/>
  <c r="H35" i="11"/>
  <c r="H34" i="11"/>
  <c r="H33" i="11"/>
  <c r="H32" i="11"/>
  <c r="H31" i="11"/>
  <c r="H30" i="11"/>
  <c r="H28" i="11"/>
  <c r="H27" i="11"/>
  <c r="H25" i="11"/>
  <c r="H24" i="11"/>
  <c r="H22" i="11"/>
  <c r="H21" i="11"/>
  <c r="H20" i="11"/>
  <c r="H19" i="11"/>
  <c r="H18" i="11"/>
  <c r="H16" i="11"/>
  <c r="H15" i="11"/>
  <c r="H14" i="11"/>
  <c r="D37" i="11" s="1"/>
  <c r="H13" i="11"/>
  <c r="H12" i="11"/>
  <c r="H11" i="11"/>
  <c r="H10" i="11"/>
  <c r="H4" i="11"/>
  <c r="H5" i="11" s="1"/>
  <c r="D45" i="11" l="1"/>
  <c r="D47" i="11" s="1"/>
  <c r="D64" i="11" s="1"/>
  <c r="H62" i="11"/>
  <c r="C62" i="11"/>
  <c r="E80" i="11" s="1"/>
  <c r="C37" i="11"/>
  <c r="C47" i="11" s="1"/>
  <c r="G78" i="11" s="1"/>
  <c r="H37" i="11"/>
  <c r="H55" i="11"/>
  <c r="H45" i="11"/>
  <c r="G80" i="11" l="1"/>
  <c r="C80" i="11"/>
  <c r="C78" i="11"/>
  <c r="E78" i="11"/>
  <c r="C64" i="11"/>
  <c r="H47" i="11"/>
  <c r="H64" i="11" s="1"/>
  <c r="B70" i="11" l="1"/>
  <c r="C82" i="11"/>
  <c r="C84" i="11" s="1"/>
  <c r="C85" i="11"/>
  <c r="E82" i="11"/>
  <c r="E84" i="11" s="1"/>
  <c r="E85" i="11"/>
  <c r="G82" i="11"/>
  <c r="G84" i="11" s="1"/>
  <c r="G85" i="11"/>
  <c r="O74" i="12" l="1"/>
  <c r="M74" i="12"/>
  <c r="K74" i="12"/>
  <c r="H63" i="12"/>
  <c r="H62" i="12"/>
  <c r="H61" i="12"/>
  <c r="H60" i="12"/>
  <c r="C64" i="12" s="1"/>
  <c r="H56" i="12"/>
  <c r="H55" i="12"/>
  <c r="H54" i="12"/>
  <c r="H53" i="12"/>
  <c r="H52" i="12"/>
  <c r="C57" i="12" s="1"/>
  <c r="H46" i="12"/>
  <c r="H45" i="12"/>
  <c r="H44" i="12"/>
  <c r="H43" i="12"/>
  <c r="H42" i="12"/>
  <c r="H38" i="12"/>
  <c r="H37" i="12"/>
  <c r="H36" i="12"/>
  <c r="H35" i="12"/>
  <c r="H34" i="12"/>
  <c r="H33" i="12"/>
  <c r="H32" i="12"/>
  <c r="H30" i="12"/>
  <c r="H29" i="12"/>
  <c r="H27" i="12"/>
  <c r="H26" i="12"/>
  <c r="H24" i="12"/>
  <c r="H23" i="12"/>
  <c r="H22" i="12"/>
  <c r="H21" i="12"/>
  <c r="H20" i="12"/>
  <c r="H19" i="12"/>
  <c r="H17" i="12"/>
  <c r="H16" i="12"/>
  <c r="H15" i="12"/>
  <c r="D39" i="12" s="1"/>
  <c r="H14" i="12"/>
  <c r="H13" i="12"/>
  <c r="H12" i="12"/>
  <c r="H11" i="12"/>
  <c r="H5" i="12"/>
  <c r="H6" i="12" s="1"/>
  <c r="M78" i="12" l="1"/>
  <c r="K78" i="12"/>
  <c r="O78" i="12"/>
  <c r="C39" i="12"/>
  <c r="C49" i="12" s="1"/>
  <c r="D47" i="12"/>
  <c r="D49" i="12" s="1"/>
  <c r="D66" i="12" s="1"/>
  <c r="H39" i="12"/>
  <c r="H64" i="12"/>
  <c r="H57" i="12"/>
  <c r="H47" i="12"/>
  <c r="M76" i="12" l="1"/>
  <c r="M80" i="12" s="1"/>
  <c r="M82" i="12" s="1"/>
  <c r="K76" i="12"/>
  <c r="K80" i="12" s="1"/>
  <c r="K82" i="12" s="1"/>
  <c r="O76" i="12"/>
  <c r="O83" i="12" s="1"/>
  <c r="C66" i="12"/>
  <c r="J68" i="12" s="1"/>
  <c r="H49" i="12"/>
  <c r="H66" i="12" s="1"/>
  <c r="M83" i="12" l="1"/>
  <c r="K83" i="12"/>
  <c r="O80" i="12"/>
  <c r="O82" i="12" s="1"/>
  <c r="O74" i="13"/>
  <c r="M74" i="13"/>
  <c r="H62" i="13"/>
  <c r="H61" i="13"/>
  <c r="H60" i="13"/>
  <c r="H59" i="13"/>
  <c r="H63" i="13" s="1"/>
  <c r="H55" i="13"/>
  <c r="H54" i="13"/>
  <c r="H53" i="13"/>
  <c r="H52" i="13"/>
  <c r="H51" i="13"/>
  <c r="H45" i="13"/>
  <c r="H44" i="13"/>
  <c r="H43" i="13"/>
  <c r="H42" i="13"/>
  <c r="H41" i="13"/>
  <c r="H37" i="13"/>
  <c r="H36" i="13"/>
  <c r="H35" i="13"/>
  <c r="H34" i="13"/>
  <c r="H33" i="13"/>
  <c r="H32" i="13"/>
  <c r="H31" i="13"/>
  <c r="H28" i="13"/>
  <c r="H26" i="13"/>
  <c r="H25" i="13"/>
  <c r="H23" i="13"/>
  <c r="H22" i="13"/>
  <c r="H21" i="13"/>
  <c r="H20" i="13"/>
  <c r="H19" i="13"/>
  <c r="H17" i="13"/>
  <c r="H16" i="13"/>
  <c r="H15" i="13"/>
  <c r="H14" i="13"/>
  <c r="H13" i="13"/>
  <c r="H12" i="13"/>
  <c r="H11" i="13"/>
  <c r="H5" i="13"/>
  <c r="H6" i="13" s="1"/>
  <c r="H46" i="13" l="1"/>
  <c r="H38" i="13"/>
  <c r="H48" i="13" s="1"/>
  <c r="K76" i="13" s="1"/>
  <c r="H56" i="13"/>
  <c r="O76" i="13" l="1"/>
  <c r="J67" i="13"/>
  <c r="M76" i="13"/>
  <c r="M80" i="13" l="1"/>
  <c r="M82" i="13" s="1"/>
  <c r="M83" i="13"/>
  <c r="K80" i="13"/>
  <c r="K82" i="13" s="1"/>
  <c r="K83" i="13"/>
  <c r="O80" i="13"/>
  <c r="O82" i="13" s="1"/>
  <c r="O83" i="13"/>
  <c r="O73" i="14" l="1"/>
  <c r="M73" i="14"/>
  <c r="K73" i="14"/>
  <c r="H62" i="14"/>
  <c r="H61" i="14"/>
  <c r="H60" i="14"/>
  <c r="H59" i="14"/>
  <c r="H55" i="14"/>
  <c r="H54" i="14"/>
  <c r="H53" i="14"/>
  <c r="H52" i="14"/>
  <c r="H51" i="14"/>
  <c r="H45" i="14"/>
  <c r="H44" i="14"/>
  <c r="H43" i="14"/>
  <c r="H42" i="14"/>
  <c r="H41" i="14"/>
  <c r="H37" i="14"/>
  <c r="H36" i="14"/>
  <c r="H35" i="14"/>
  <c r="H34" i="14"/>
  <c r="H33" i="14"/>
  <c r="H32" i="14"/>
  <c r="H31" i="14"/>
  <c r="H29" i="14"/>
  <c r="H28" i="14"/>
  <c r="H26" i="14"/>
  <c r="H25" i="14"/>
  <c r="H23" i="14"/>
  <c r="H22" i="14"/>
  <c r="H21" i="14"/>
  <c r="H20" i="14"/>
  <c r="H19" i="14"/>
  <c r="H17" i="14"/>
  <c r="H16" i="14"/>
  <c r="H15" i="14"/>
  <c r="H14" i="14"/>
  <c r="H13" i="14"/>
  <c r="H12" i="14"/>
  <c r="H5" i="14"/>
  <c r="H6" i="14" s="1"/>
  <c r="H38" i="14" l="1"/>
  <c r="H56" i="14"/>
  <c r="H46" i="14"/>
  <c r="H63" i="14"/>
  <c r="H48" i="14" l="1"/>
  <c r="K77" i="14"/>
  <c r="M77" i="14"/>
  <c r="H65" i="14"/>
  <c r="O77" i="14"/>
  <c r="O75" i="14"/>
  <c r="M75" i="14"/>
  <c r="M82" i="14" s="1"/>
  <c r="K75" i="14"/>
  <c r="K82" i="14" s="1"/>
  <c r="C65" i="14"/>
  <c r="J67" i="14" s="1"/>
  <c r="O79" i="14" l="1"/>
  <c r="O81" i="14" s="1"/>
  <c r="K79" i="14"/>
  <c r="K81" i="14" s="1"/>
  <c r="O82" i="14"/>
  <c r="M79" i="14"/>
  <c r="M81" i="14" s="1"/>
</calcChain>
</file>

<file path=xl/sharedStrings.xml><?xml version="1.0" encoding="utf-8"?>
<sst xmlns="http://schemas.openxmlformats.org/spreadsheetml/2006/main" count="568" uniqueCount="164">
  <si>
    <t>Soil Testing</t>
  </si>
  <si>
    <t>Cost is based on labor costs and sample test of $9.00 per samples, 10 sample per 250 acre field.</t>
  </si>
  <si>
    <t>Fall cover crop/green manure</t>
  </si>
  <si>
    <t>Based on an estimate of $35 dollar per acre average cost for seed and planting.</t>
  </si>
  <si>
    <t>Lime</t>
  </si>
  <si>
    <t>Based on a $35 per ton estimated cost and put in to maintain pH above 5.5 on muck soils and above 6.0 on mineral soils.</t>
  </si>
  <si>
    <t>Spring ground prep</t>
  </si>
  <si>
    <t>Based on need to plow down cover crop and prep field for plantings including forming beds, based on machine and labor costs estimates per acre.</t>
  </si>
  <si>
    <t>Planting (seed)</t>
  </si>
  <si>
    <t>Fertilizer  Application</t>
  </si>
  <si>
    <t>Fertilizer Product Costs</t>
  </si>
  <si>
    <t xml:space="preserve">Micronutrients   </t>
  </si>
  <si>
    <t>Estimate of cost micronutrient application.</t>
  </si>
  <si>
    <t>Scouting from certified crop advisor or IPM service and recommendations from that service. Estimated number of scouting trips per season.</t>
  </si>
  <si>
    <t>Herbicide Materials*</t>
  </si>
  <si>
    <t>Based on materials are used during season.</t>
  </si>
  <si>
    <t>Insecticide Materials*</t>
  </si>
  <si>
    <t>Fungicide Materials*</t>
  </si>
  <si>
    <t>Application of pesticides*</t>
  </si>
  <si>
    <t>Based on cost average if $12 per custom application and estimating total applications needed during season.</t>
  </si>
  <si>
    <t xml:space="preserve">Irrigation  </t>
  </si>
  <si>
    <t>Based on labor, irrigation equiptment costs (assumed lifespan of 20 years), cost of pump and need to average 1-2 inches of water each week if needed by crop.</t>
  </si>
  <si>
    <t>Cultivation</t>
  </si>
  <si>
    <t>Three passes needed for cultivation mostly for weed control. Costs based on custom cultivation rates.</t>
  </si>
  <si>
    <t>Operating Interest</t>
  </si>
  <si>
    <t>Based on 9% interest for 6 month time and estimate of production costs.</t>
  </si>
  <si>
    <t>Harvest Costs</t>
  </si>
  <si>
    <t>Based on average estimates, actuals can be adjusted per growers needs.</t>
  </si>
  <si>
    <t xml:space="preserve">Trimming and Packing </t>
  </si>
  <si>
    <t>Storage and Transportation</t>
  </si>
  <si>
    <t>Cash Overhead Costs</t>
  </si>
  <si>
    <t>Land rent is based on published rental costs for irrigated lands in WI, and additional fees are based on regional estimated averages.</t>
  </si>
  <si>
    <t>Non Cash Overhead Costs</t>
  </si>
  <si>
    <t>Timing</t>
  </si>
  <si>
    <t>Who Pays?</t>
  </si>
  <si>
    <t>Quantity</t>
  </si>
  <si>
    <t>Unit</t>
  </si>
  <si>
    <t>$/Unit</t>
  </si>
  <si>
    <t>Total/Acre</t>
  </si>
  <si>
    <t>Receipts / Revenue</t>
    <phoneticPr fontId="1" type="noConversion"/>
  </si>
  <si>
    <t xml:space="preserve">Selection (1 = Grower, 0 = Processor)
</t>
  </si>
  <si>
    <t xml:space="preserve">   Snap Beans Sales</t>
  </si>
  <si>
    <t>tons</t>
  </si>
  <si>
    <t>Total Receipts</t>
    <phoneticPr fontId="1" type="noConversion"/>
  </si>
  <si>
    <t xml:space="preserve"> </t>
  </si>
  <si>
    <t>Planting Year Costs</t>
    <phoneticPr fontId="1" type="noConversion"/>
  </si>
  <si>
    <t>Variable Costs</t>
    <phoneticPr fontId="1" type="noConversion"/>
  </si>
  <si>
    <t xml:space="preserve">   Pre-Harvest</t>
    <phoneticPr fontId="1" type="noConversion"/>
  </si>
  <si>
    <t>Soil Test</t>
  </si>
  <si>
    <t>Fall-Spring</t>
  </si>
  <si>
    <t>Acre</t>
  </si>
  <si>
    <t xml:space="preserve">Fall cover crop </t>
  </si>
  <si>
    <t>Fumigants (Nematicide)</t>
  </si>
  <si>
    <t>Fall (prev)</t>
  </si>
  <si>
    <t>Cultivation/Tillage</t>
  </si>
  <si>
    <t>Spring</t>
  </si>
  <si>
    <t>Seeds</t>
  </si>
  <si>
    <t>May-June</t>
  </si>
  <si>
    <t>lbs./acre</t>
  </si>
  <si>
    <t>Pest Scouting (times per year)</t>
  </si>
  <si>
    <t>May-Aug</t>
  </si>
  <si>
    <t>times/acre</t>
  </si>
  <si>
    <t>Lime, applied</t>
  </si>
  <si>
    <t>acre</t>
  </si>
  <si>
    <t>Fertilizer Material Cost</t>
  </si>
  <si>
    <t xml:space="preserve"> - Nitrogen</t>
  </si>
  <si>
    <t>lbs.</t>
  </si>
  <si>
    <t xml:space="preserve"> - Phosphorus</t>
  </si>
  <si>
    <t xml:space="preserve"> - Potassium</t>
  </si>
  <si>
    <t>Additional Nutrients  (including micronutrients)</t>
  </si>
  <si>
    <t>Fertilizer Application Costs</t>
  </si>
  <si>
    <t>Insecticide Material Costs</t>
  </si>
  <si>
    <t>May to Aug</t>
  </si>
  <si>
    <t xml:space="preserve"> - seed or in furrow insecticide</t>
  </si>
  <si>
    <t xml:space="preserve"> -in season applications</t>
  </si>
  <si>
    <t>Fungicide</t>
  </si>
  <si>
    <t xml:space="preserve">     - Seed treatment</t>
  </si>
  <si>
    <t xml:space="preserve">     - Foliar applications</t>
  </si>
  <si>
    <t>Herbicide</t>
  </si>
  <si>
    <t>May-July</t>
  </si>
  <si>
    <t xml:space="preserve"> - Preplant Herbicide</t>
  </si>
  <si>
    <t xml:space="preserve"> - In season</t>
  </si>
  <si>
    <t>Pesticide Application Costs (number of apps)</t>
  </si>
  <si>
    <t>applications</t>
  </si>
  <si>
    <t>Irrigation (if applicable)</t>
  </si>
  <si>
    <t>Labor (in field labor only)</t>
  </si>
  <si>
    <t>Hour</t>
  </si>
  <si>
    <t>Machinery</t>
  </si>
  <si>
    <t>Labor</t>
  </si>
  <si>
    <t>Hrs.</t>
  </si>
  <si>
    <r>
      <t xml:space="preserve">   Total Pre-Harvest Cost</t>
    </r>
    <r>
      <rPr>
        <sz val="7"/>
        <rFont val="Arial"/>
        <family val="2"/>
      </rPr>
      <t xml:space="preserve"> (</t>
    </r>
    <r>
      <rPr>
        <sz val="7"/>
        <color theme="8"/>
        <rFont val="Arial"/>
        <family val="2"/>
      </rPr>
      <t>Blue is grower</t>
    </r>
    <r>
      <rPr>
        <sz val="7"/>
        <rFont val="Arial"/>
        <family val="2"/>
      </rPr>
      <t xml:space="preserve">, </t>
    </r>
    <r>
      <rPr>
        <sz val="7"/>
        <color theme="9"/>
        <rFont val="Arial"/>
        <family val="2"/>
      </rPr>
      <t>Green is Processor</t>
    </r>
    <r>
      <rPr>
        <sz val="7"/>
        <rFont val="Arial"/>
        <family val="2"/>
      </rPr>
      <t>)</t>
    </r>
  </si>
  <si>
    <t xml:space="preserve">   Post-Harvest</t>
    <phoneticPr fontId="1" type="noConversion"/>
  </si>
  <si>
    <t>Picking and hauling</t>
  </si>
  <si>
    <t>July to Aug</t>
  </si>
  <si>
    <t>Shelling, packing and cooling</t>
  </si>
  <si>
    <t xml:space="preserve"> 1/2 bu. Box</t>
  </si>
  <si>
    <t>Container</t>
    <phoneticPr fontId="1" type="noConversion"/>
  </si>
  <si>
    <t>Marketing (sales commission 15%)</t>
  </si>
  <si>
    <t>Rent</t>
  </si>
  <si>
    <r>
      <t xml:space="preserve">   Total Harvest Cost</t>
    </r>
    <r>
      <rPr>
        <sz val="7"/>
        <rFont val="Arial"/>
        <family val="2"/>
      </rPr>
      <t xml:space="preserve"> (</t>
    </r>
    <r>
      <rPr>
        <sz val="7"/>
        <color theme="8"/>
        <rFont val="Arial"/>
        <family val="2"/>
      </rPr>
      <t>Blue is grower</t>
    </r>
    <r>
      <rPr>
        <sz val="7"/>
        <rFont val="Arial"/>
        <family val="2"/>
      </rPr>
      <t xml:space="preserve">, </t>
    </r>
    <r>
      <rPr>
        <sz val="7"/>
        <color theme="9"/>
        <rFont val="Arial"/>
        <family val="2"/>
      </rPr>
      <t>Green is Processor</t>
    </r>
    <r>
      <rPr>
        <sz val="7"/>
        <rFont val="Arial"/>
        <family val="2"/>
      </rPr>
      <t>)</t>
    </r>
  </si>
  <si>
    <r>
      <t xml:space="preserve">  Total Variable Costs </t>
    </r>
    <r>
      <rPr>
        <b/>
        <sz val="7"/>
        <color theme="1"/>
        <rFont val="Arial"/>
        <family val="2"/>
      </rPr>
      <t xml:space="preserve"> </t>
    </r>
    <r>
      <rPr>
        <sz val="7"/>
        <color theme="1"/>
        <rFont val="Arial"/>
        <family val="2"/>
      </rPr>
      <t>(</t>
    </r>
    <r>
      <rPr>
        <sz val="7"/>
        <color theme="8"/>
        <rFont val="Arial"/>
        <family val="2"/>
      </rPr>
      <t>Blue is grower</t>
    </r>
    <r>
      <rPr>
        <sz val="7"/>
        <color theme="1"/>
        <rFont val="Arial"/>
        <family val="2"/>
      </rPr>
      <t xml:space="preserve">, </t>
    </r>
    <r>
      <rPr>
        <sz val="7"/>
        <color theme="9"/>
        <rFont val="Arial"/>
        <family val="2"/>
      </rPr>
      <t>Green is Processor</t>
    </r>
    <r>
      <rPr>
        <sz val="7"/>
        <color theme="1"/>
        <rFont val="Arial"/>
        <family val="2"/>
      </rPr>
      <t>)</t>
    </r>
  </si>
  <si>
    <t>Overhead Cost</t>
    <phoneticPr fontId="1" type="noConversion"/>
  </si>
  <si>
    <t>Repair and Maintenance</t>
    <phoneticPr fontId="1" type="noConversion"/>
  </si>
  <si>
    <t xml:space="preserve"> - Implements</t>
  </si>
  <si>
    <t xml:space="preserve"> - Tractors</t>
  </si>
  <si>
    <t>Office Utilities /Farm Management</t>
    <phoneticPr fontId="1" type="noConversion"/>
  </si>
  <si>
    <t>Insurance (Land/Liability)</t>
    <phoneticPr fontId="1" type="noConversion"/>
  </si>
  <si>
    <r>
      <t xml:space="preserve">Total Overhead Costs </t>
    </r>
    <r>
      <rPr>
        <b/>
        <sz val="7"/>
        <color theme="1"/>
        <rFont val="Arial"/>
        <family val="2"/>
      </rPr>
      <t>(</t>
    </r>
    <r>
      <rPr>
        <b/>
        <sz val="7"/>
        <color theme="8"/>
        <rFont val="Arial"/>
        <family val="2"/>
      </rPr>
      <t>Blue is grower</t>
    </r>
    <r>
      <rPr>
        <b/>
        <sz val="7"/>
        <color theme="1"/>
        <rFont val="Arial"/>
        <family val="2"/>
      </rPr>
      <t xml:space="preserve">, </t>
    </r>
    <r>
      <rPr>
        <b/>
        <sz val="7"/>
        <color theme="9"/>
        <rFont val="Arial"/>
        <family val="2"/>
      </rPr>
      <t>Green is Processor</t>
    </r>
    <r>
      <rPr>
        <b/>
        <sz val="7"/>
        <color theme="1"/>
        <rFont val="Arial"/>
        <family val="2"/>
      </rPr>
      <t>)</t>
    </r>
  </si>
  <si>
    <t>Fixed Costs</t>
    <phoneticPr fontId="1" type="noConversion"/>
  </si>
  <si>
    <t>Machinery/Equipment</t>
    <phoneticPr fontId="1" type="noConversion"/>
  </si>
  <si>
    <t>Land Cost</t>
    <phoneticPr fontId="1" type="noConversion"/>
  </si>
  <si>
    <t>Land rent</t>
  </si>
  <si>
    <t>Interest on Oper. Cap.</t>
  </si>
  <si>
    <r>
      <t xml:space="preserve">Total Fixed Costs </t>
    </r>
    <r>
      <rPr>
        <b/>
        <sz val="7"/>
        <color theme="1"/>
        <rFont val="Arial"/>
        <family val="2"/>
      </rPr>
      <t>(</t>
    </r>
    <r>
      <rPr>
        <b/>
        <sz val="7"/>
        <color theme="8"/>
        <rFont val="Arial"/>
        <family val="2"/>
      </rPr>
      <t>Blue is grower</t>
    </r>
    <r>
      <rPr>
        <b/>
        <sz val="7"/>
        <color theme="1"/>
        <rFont val="Arial"/>
        <family val="2"/>
      </rPr>
      <t xml:space="preserve">, </t>
    </r>
    <r>
      <rPr>
        <b/>
        <sz val="7"/>
        <color theme="9"/>
        <rFont val="Arial"/>
        <family val="2"/>
      </rPr>
      <t>Green is Processor</t>
    </r>
    <r>
      <rPr>
        <b/>
        <sz val="7"/>
        <color theme="1"/>
        <rFont val="Arial"/>
        <family val="2"/>
      </rPr>
      <t>)</t>
    </r>
  </si>
  <si>
    <r>
      <t xml:space="preserve">Total budgeted cost per acre </t>
    </r>
    <r>
      <rPr>
        <b/>
        <sz val="7"/>
        <color theme="1"/>
        <rFont val="Arial"/>
        <family val="2"/>
      </rPr>
      <t>(</t>
    </r>
    <r>
      <rPr>
        <b/>
        <sz val="7"/>
        <color theme="4"/>
        <rFont val="Arial"/>
        <family val="2"/>
      </rPr>
      <t>Blue is grower</t>
    </r>
    <r>
      <rPr>
        <b/>
        <sz val="7"/>
        <color theme="1"/>
        <rFont val="Arial"/>
        <family val="2"/>
      </rPr>
      <t xml:space="preserve">, </t>
    </r>
    <r>
      <rPr>
        <b/>
        <sz val="7"/>
        <color theme="9"/>
        <rFont val="Arial"/>
        <family val="2"/>
      </rPr>
      <t>Green is Processor</t>
    </r>
    <r>
      <rPr>
        <b/>
        <sz val="7"/>
        <color theme="1"/>
        <rFont val="Arial"/>
        <family val="2"/>
      </rPr>
      <t>)</t>
    </r>
  </si>
  <si>
    <t>Grower Net Revenue:</t>
  </si>
  <si>
    <t>(Total Received - Total Budgeted Costs)</t>
  </si>
  <si>
    <t>Growers' Break-even Analysis</t>
  </si>
  <si>
    <t>Yield in tons/acre</t>
  </si>
  <si>
    <t>/ton</t>
  </si>
  <si>
    <t>Total Variable Costs:</t>
  </si>
  <si>
    <t>Total Fixed and Overhead:</t>
  </si>
  <si>
    <t>Total Costs / Acre</t>
  </si>
  <si>
    <t>Return Above Total Costs</t>
  </si>
  <si>
    <t>Return Above Variable Costs</t>
  </si>
  <si>
    <t>Dry Beans Sales</t>
  </si>
  <si>
    <t>cwt</t>
  </si>
  <si>
    <r>
      <t>Total Pre-Harvest Costs</t>
    </r>
    <r>
      <rPr>
        <sz val="10"/>
        <rFont val="Arial"/>
        <family val="2"/>
      </rPr>
      <t xml:space="preserve"> </t>
    </r>
    <r>
      <rPr>
        <sz val="7"/>
        <rFont val="Arial"/>
        <family val="2"/>
      </rPr>
      <t>(</t>
    </r>
    <r>
      <rPr>
        <sz val="7"/>
        <color theme="8"/>
        <rFont val="Arial"/>
        <family val="2"/>
      </rPr>
      <t>Blue is grower,</t>
    </r>
    <r>
      <rPr>
        <sz val="7"/>
        <color theme="9"/>
        <rFont val="Arial"/>
        <family val="2"/>
      </rPr>
      <t xml:space="preserve"> Green is Processor</t>
    </r>
    <r>
      <rPr>
        <sz val="7"/>
        <rFont val="Arial"/>
        <family val="2"/>
      </rPr>
      <t>)</t>
    </r>
  </si>
  <si>
    <t>Yield in cwt/acre</t>
  </si>
  <si>
    <t>/cwt</t>
  </si>
  <si>
    <t>Sweet Corn Sales</t>
  </si>
  <si>
    <t xml:space="preserve"> - Humic Acid</t>
  </si>
  <si>
    <t>lbs</t>
  </si>
  <si>
    <t>Additional Notes</t>
  </si>
  <si>
    <t>Pea Sales</t>
  </si>
  <si>
    <t>based on tenderometer reading of 110</t>
  </si>
  <si>
    <t>lbs/acre</t>
  </si>
  <si>
    <t>transportation</t>
  </si>
  <si>
    <t>trucks paid per hour instead of per ton</t>
  </si>
  <si>
    <r>
      <t xml:space="preserve">   Total Harvest Cost </t>
    </r>
    <r>
      <rPr>
        <sz val="7"/>
        <rFont val="Arial"/>
        <family val="2"/>
      </rPr>
      <t xml:space="preserve"> (</t>
    </r>
    <r>
      <rPr>
        <sz val="7"/>
        <color theme="8"/>
        <rFont val="Arial"/>
        <family val="2"/>
      </rPr>
      <t>Blue is grower</t>
    </r>
    <r>
      <rPr>
        <sz val="7"/>
        <rFont val="Arial"/>
        <family val="2"/>
      </rPr>
      <t xml:space="preserve">, </t>
    </r>
    <r>
      <rPr>
        <sz val="7"/>
        <color theme="9"/>
        <rFont val="Arial"/>
        <family val="2"/>
      </rPr>
      <t>Green is Processor</t>
    </r>
    <r>
      <rPr>
        <sz val="7"/>
        <rFont val="Arial"/>
        <family val="2"/>
      </rPr>
      <t>)</t>
    </r>
  </si>
  <si>
    <r>
      <t xml:space="preserve">  Total Variable Costs </t>
    </r>
    <r>
      <rPr>
        <sz val="7"/>
        <color theme="1"/>
        <rFont val="Arial"/>
        <family val="2"/>
      </rPr>
      <t>(</t>
    </r>
    <r>
      <rPr>
        <sz val="7"/>
        <color theme="8"/>
        <rFont val="Arial"/>
        <family val="2"/>
      </rPr>
      <t>Blue is grower</t>
    </r>
    <r>
      <rPr>
        <sz val="7"/>
        <color theme="1"/>
        <rFont val="Arial"/>
        <family val="2"/>
      </rPr>
      <t xml:space="preserve">, </t>
    </r>
    <r>
      <rPr>
        <sz val="7"/>
        <color theme="9"/>
        <rFont val="Arial"/>
        <family val="2"/>
      </rPr>
      <t>Green is Processor</t>
    </r>
    <r>
      <rPr>
        <sz val="7"/>
        <color theme="1"/>
        <rFont val="Arial"/>
        <family val="2"/>
      </rPr>
      <t>)</t>
    </r>
  </si>
  <si>
    <t>land prep, herbicide, and tillage</t>
  </si>
  <si>
    <t>Many times costs split between grower and processors</t>
  </si>
  <si>
    <t>Varied depending on crop and pricing policies</t>
  </si>
  <si>
    <t>Based on custom cost of application with one pass across field, estimated rate of $15 per acre.</t>
  </si>
  <si>
    <t xml:space="preserve">An overall estimate of the total cost of fertilizer (nitrogen, phosphorus, potassium, others) needed per acre during the growing season.  </t>
  </si>
  <si>
    <t>Pest Scouting</t>
  </si>
  <si>
    <t>Fumigant (Nematicide)</t>
  </si>
  <si>
    <t>Based on materials are used during previous or in current season.</t>
  </si>
  <si>
    <t>Machinery repairs and maintenance</t>
  </si>
  <si>
    <t>Based on custom rate guidelines, varies depending on age and cropping system.</t>
  </si>
  <si>
    <t>Average of equipment, buildings, office expenses, farm management and investments based on similar cropping systems.</t>
  </si>
  <si>
    <t>Insurance</t>
  </si>
  <si>
    <t>Land and liability insurance, but also add whole farm revenue policy if used.</t>
  </si>
  <si>
    <t>Land costs (rent)</t>
  </si>
  <si>
    <t>Based on estimated land rent costs ($330/acre) then accounted for crop and rotation.</t>
  </si>
  <si>
    <t>Hrs</t>
  </si>
  <si>
    <t xml:space="preserve"> 1/2 bu Box</t>
  </si>
  <si>
    <t>Snap Beans</t>
  </si>
  <si>
    <t>Dry Beans</t>
  </si>
  <si>
    <t>Sweet Corn</t>
  </si>
  <si>
    <t>The following are assumptions of costs basis per item for 2025. Changes can be made in spreadsheet based on actual grower use.</t>
  </si>
  <si>
    <t>2025 is the assumed base year for reported estiamted prices and total coszts.</t>
  </si>
  <si>
    <t>Green Peas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</si>
</sst>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4" formatCode="_(&quot;$&quot;* #,##0.00_);_(&quot;$&quot;* \(#,##0.00\);_(&quot;$&quot;* &quot;-&quot;??_);_(@_)"/>
    <numFmt numFmtId="164" formatCode="_ * #,##0.00_ ;_ * \-#,##0.00_ ;_ * &quot;-&quot;??_ ;_ @_ "/>
    <numFmt numFmtId="165" formatCode="&quot;$&quot;#,##0.00"/>
    <numFmt numFmtId="166" formatCode="&quot;$&quot;#,##0.0"/>
    <numFmt numFmtId="167" formatCode="&quot;$&quot;#,##0"/>
  </numFmts>
  <fonts count="2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6"/>
      <color indexed="9"/>
      <name val="Arial"/>
      <family val="2"/>
    </font>
    <font>
      <b/>
      <sz val="14"/>
      <color indexed="9"/>
      <name val="Arial"/>
      <family val="2"/>
    </font>
    <font>
      <b/>
      <sz val="11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b/>
      <sz val="11"/>
      <color theme="1"/>
      <name val="Calibri"/>
      <family val="3"/>
      <charset val="134"/>
      <scheme val="minor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name val="Arial"/>
      <family val="2"/>
    </font>
    <font>
      <sz val="7"/>
      <color theme="8"/>
      <name val="Arial"/>
      <family val="2"/>
    </font>
    <font>
      <sz val="7"/>
      <color theme="9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b/>
      <sz val="7"/>
      <color theme="8"/>
      <name val="Arial"/>
      <family val="2"/>
    </font>
    <font>
      <b/>
      <sz val="7"/>
      <color theme="9"/>
      <name val="Arial"/>
      <family val="2"/>
    </font>
    <font>
      <b/>
      <sz val="7"/>
      <color theme="4"/>
      <name val="Arial"/>
      <family val="2"/>
    </font>
    <font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theme="0" tint="-0.14996795556505021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44" fontId="12" fillId="0" borderId="0" applyFont="0" applyFill="0" applyBorder="0" applyAlignment="0" applyProtection="0"/>
  </cellStyleXfs>
  <cellXfs count="110">
    <xf numFmtId="0" fontId="0" fillId="0" borderId="0" xfId="0"/>
    <xf numFmtId="0" fontId="2" fillId="2" borderId="1" xfId="0" applyFont="1" applyFill="1" applyBorder="1" applyAlignment="1">
      <alignment horizontal="left" indent="1"/>
    </xf>
    <xf numFmtId="0" fontId="3" fillId="2" borderId="1" xfId="0" applyFont="1" applyFill="1" applyBorder="1"/>
    <xf numFmtId="0" fontId="6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9" fillId="3" borderId="0" xfId="0" applyFont="1" applyFill="1"/>
    <xf numFmtId="0" fontId="0" fillId="0" borderId="3" xfId="0" applyBorder="1"/>
    <xf numFmtId="9" fontId="5" fillId="0" borderId="0" xfId="0" applyNumberFormat="1" applyFont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6" fillId="0" borderId="0" xfId="0" applyNumberFormat="1" applyFont="1" applyAlignment="1">
      <alignment horizontal="center"/>
    </xf>
    <xf numFmtId="165" fontId="5" fillId="4" borderId="2" xfId="0" applyNumberFormat="1" applyFont="1" applyFill="1" applyBorder="1" applyAlignment="1" applyProtection="1">
      <alignment horizontal="center"/>
      <protection locked="0"/>
    </xf>
    <xf numFmtId="0" fontId="5" fillId="4" borderId="2" xfId="0" applyFont="1" applyFill="1" applyBorder="1" applyAlignment="1" applyProtection="1">
      <alignment horizontal="center"/>
      <protection locked="0"/>
    </xf>
    <xf numFmtId="165" fontId="5" fillId="5" borderId="0" xfId="0" applyNumberFormat="1" applyFont="1" applyFill="1" applyAlignment="1">
      <alignment horizontal="center"/>
    </xf>
    <xf numFmtId="0" fontId="0" fillId="5" borderId="0" xfId="0" applyFill="1" applyAlignment="1">
      <alignment horizontal="center"/>
    </xf>
    <xf numFmtId="165" fontId="6" fillId="5" borderId="0" xfId="0" applyNumberFormat="1" applyFont="1" applyFill="1" applyAlignment="1">
      <alignment horizontal="center"/>
    </xf>
    <xf numFmtId="165" fontId="8" fillId="5" borderId="0" xfId="0" applyNumberFormat="1" applyFont="1" applyFill="1" applyAlignment="1">
      <alignment horizontal="center"/>
    </xf>
    <xf numFmtId="0" fontId="5" fillId="4" borderId="2" xfId="0" applyFont="1" applyFill="1" applyBorder="1" applyAlignment="1" applyProtection="1">
      <alignment horizontal="left" indent="2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7" borderId="0" xfId="0" applyFill="1" applyProtection="1">
      <protection locked="0"/>
    </xf>
    <xf numFmtId="4" fontId="0" fillId="0" borderId="0" xfId="0" applyNumberFormat="1" applyAlignment="1">
      <alignment horizontal="center"/>
    </xf>
    <xf numFmtId="0" fontId="0" fillId="8" borderId="0" xfId="0" applyFill="1" applyProtection="1">
      <protection locked="0"/>
    </xf>
    <xf numFmtId="4" fontId="0" fillId="8" borderId="0" xfId="0" applyNumberFormat="1" applyFill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 applyProtection="1">
      <protection locked="0"/>
    </xf>
    <xf numFmtId="0" fontId="0" fillId="9" borderId="0" xfId="0" applyFill="1" applyAlignment="1">
      <alignment horizontal="center"/>
    </xf>
    <xf numFmtId="4" fontId="0" fillId="9" borderId="0" xfId="0" applyNumberFormat="1" applyFill="1" applyAlignment="1">
      <alignment horizontal="center"/>
    </xf>
    <xf numFmtId="165" fontId="6" fillId="10" borderId="0" xfId="0" applyNumberFormat="1" applyFont="1" applyFill="1" applyAlignment="1">
      <alignment horizontal="center"/>
    </xf>
    <xf numFmtId="0" fontId="5" fillId="11" borderId="2" xfId="0" applyFont="1" applyFill="1" applyBorder="1" applyAlignment="1" applyProtection="1">
      <alignment horizontal="left" indent="2"/>
      <protection locked="0"/>
    </xf>
    <xf numFmtId="0" fontId="5" fillId="11" borderId="2" xfId="0" applyFont="1" applyFill="1" applyBorder="1" applyAlignment="1" applyProtection="1">
      <alignment horizontal="center"/>
      <protection locked="0"/>
    </xf>
    <xf numFmtId="165" fontId="5" fillId="11" borderId="2" xfId="0" applyNumberFormat="1" applyFont="1" applyFill="1" applyBorder="1" applyAlignment="1" applyProtection="1">
      <alignment horizontal="center"/>
      <protection locked="0"/>
    </xf>
    <xf numFmtId="0" fontId="0" fillId="11" borderId="0" xfId="0" applyFill="1" applyAlignment="1">
      <alignment horizontal="center"/>
    </xf>
    <xf numFmtId="165" fontId="7" fillId="3" borderId="0" xfId="0" applyNumberFormat="1" applyFont="1" applyFill="1" applyAlignment="1">
      <alignment horizontal="center"/>
    </xf>
    <xf numFmtId="0" fontId="5" fillId="3" borderId="2" xfId="0" applyFont="1" applyFill="1" applyBorder="1" applyAlignment="1" applyProtection="1">
      <alignment horizontal="center"/>
      <protection locked="0"/>
    </xf>
    <xf numFmtId="165" fontId="5" fillId="3" borderId="2" xfId="0" applyNumberFormat="1" applyFont="1" applyFill="1" applyBorder="1" applyAlignment="1" applyProtection="1">
      <alignment horizontal="center"/>
      <protection locked="0"/>
    </xf>
    <xf numFmtId="165" fontId="5" fillId="12" borderId="0" xfId="0" applyNumberFormat="1" applyFont="1" applyFill="1" applyAlignment="1">
      <alignment horizontal="center"/>
    </xf>
    <xf numFmtId="0" fontId="5" fillId="6" borderId="2" xfId="0" applyFont="1" applyFill="1" applyBorder="1" applyAlignment="1" applyProtection="1">
      <alignment horizontal="center"/>
      <protection locked="0"/>
    </xf>
    <xf numFmtId="0" fontId="5" fillId="6" borderId="0" xfId="0" applyFont="1" applyFill="1" applyAlignment="1" applyProtection="1">
      <alignment horizontal="center"/>
      <protection locked="0"/>
    </xf>
    <xf numFmtId="165" fontId="5" fillId="6" borderId="2" xfId="0" applyNumberFormat="1" applyFont="1" applyFill="1" applyBorder="1" applyAlignment="1" applyProtection="1">
      <alignment horizontal="center"/>
      <protection locked="0"/>
    </xf>
    <xf numFmtId="165" fontId="5" fillId="6" borderId="0" xfId="0" applyNumberFormat="1" applyFont="1" applyFill="1" applyAlignment="1">
      <alignment horizontal="center"/>
    </xf>
    <xf numFmtId="165" fontId="0" fillId="7" borderId="0" xfId="0" applyNumberFormat="1" applyFill="1" applyProtection="1">
      <protection locked="0"/>
    </xf>
    <xf numFmtId="0" fontId="5" fillId="6" borderId="0" xfId="0" applyFon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65" fontId="5" fillId="0" borderId="0" xfId="0" applyNumberFormat="1" applyFont="1" applyAlignment="1">
      <alignment horizontal="center"/>
    </xf>
    <xf numFmtId="0" fontId="10" fillId="10" borderId="0" xfId="0" applyFont="1" applyFill="1" applyAlignment="1">
      <alignment horizontal="left" wrapText="1"/>
    </xf>
    <xf numFmtId="165" fontId="0" fillId="0" borderId="0" xfId="0" applyNumberFormat="1" applyAlignment="1">
      <alignment horizontal="center"/>
    </xf>
    <xf numFmtId="0" fontId="11" fillId="0" borderId="5" xfId="0" applyFont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Alignment="1" applyProtection="1">
      <alignment horizontal="center"/>
      <protection locked="0"/>
    </xf>
    <xf numFmtId="1" fontId="0" fillId="0" borderId="0" xfId="0" applyNumberFormat="1"/>
    <xf numFmtId="165" fontId="5" fillId="13" borderId="0" xfId="0" applyNumberFormat="1" applyFont="1" applyFill="1" applyAlignment="1">
      <alignment horizontal="center"/>
    </xf>
    <xf numFmtId="165" fontId="5" fillId="14" borderId="0" xfId="0" applyNumberFormat="1" applyFont="1" applyFill="1" applyAlignment="1">
      <alignment horizontal="center"/>
    </xf>
    <xf numFmtId="165" fontId="5" fillId="14" borderId="0" xfId="0" applyNumberFormat="1" applyFont="1" applyFill="1" applyAlignment="1" applyProtection="1">
      <alignment horizontal="center"/>
      <protection locked="0"/>
    </xf>
    <xf numFmtId="165" fontId="5" fillId="13" borderId="0" xfId="0" applyNumberFormat="1" applyFont="1" applyFill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0" fillId="6" borderId="0" xfId="0" applyFill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" fontId="5" fillId="0" borderId="0" xfId="0" applyNumberFormat="1" applyFont="1" applyAlignment="1" applyProtection="1">
      <alignment horizontal="center"/>
      <protection locked="0"/>
    </xf>
    <xf numFmtId="1" fontId="5" fillId="0" borderId="0" xfId="0" applyNumberFormat="1" applyFont="1" applyAlignment="1">
      <alignment wrapText="1"/>
    </xf>
    <xf numFmtId="166" fontId="5" fillId="13" borderId="0" xfId="0" applyNumberFormat="1" applyFont="1" applyFill="1" applyAlignment="1" applyProtection="1">
      <alignment horizontal="center"/>
      <protection locked="0"/>
    </xf>
    <xf numFmtId="166" fontId="5" fillId="14" borderId="0" xfId="0" applyNumberFormat="1" applyFont="1" applyFill="1" applyAlignment="1" applyProtection="1">
      <alignment horizontal="center"/>
      <protection locked="0"/>
    </xf>
    <xf numFmtId="0" fontId="5" fillId="11" borderId="8" xfId="0" applyFont="1" applyFill="1" applyBorder="1" applyAlignment="1" applyProtection="1">
      <alignment horizontal="center"/>
      <protection locked="0"/>
    </xf>
    <xf numFmtId="0" fontId="5" fillId="0" borderId="9" xfId="0" applyFont="1" applyBorder="1" applyAlignment="1" applyProtection="1">
      <alignment horizontal="center"/>
      <protection locked="0"/>
    </xf>
    <xf numFmtId="165" fontId="5" fillId="11" borderId="8" xfId="0" applyNumberFormat="1" applyFont="1" applyFill="1" applyBorder="1" applyAlignment="1" applyProtection="1">
      <alignment horizontal="center"/>
      <protection locked="0"/>
    </xf>
    <xf numFmtId="0" fontId="5" fillId="11" borderId="4" xfId="0" applyFont="1" applyFill="1" applyBorder="1" applyAlignment="1" applyProtection="1">
      <alignment horizontal="center"/>
      <protection locked="0"/>
    </xf>
    <xf numFmtId="165" fontId="5" fillId="11" borderId="4" xfId="0" applyNumberFormat="1" applyFont="1" applyFill="1" applyBorder="1" applyAlignment="1" applyProtection="1">
      <alignment horizontal="center"/>
      <protection locked="0"/>
    </xf>
    <xf numFmtId="0" fontId="5" fillId="12" borderId="0" xfId="0" applyFont="1" applyFill="1" applyAlignment="1" applyProtection="1">
      <alignment horizontal="center"/>
      <protection locked="0"/>
    </xf>
    <xf numFmtId="165" fontId="5" fillId="12" borderId="0" xfId="0" applyNumberFormat="1" applyFont="1" applyFill="1" applyAlignment="1" applyProtection="1">
      <alignment horizontal="center"/>
      <protection locked="0"/>
    </xf>
    <xf numFmtId="0" fontId="0" fillId="11" borderId="2" xfId="0" applyFill="1" applyBorder="1" applyAlignment="1">
      <alignment horizontal="center"/>
    </xf>
    <xf numFmtId="165" fontId="0" fillId="11" borderId="2" xfId="0" applyNumberFormat="1" applyFill="1" applyBorder="1" applyAlignment="1">
      <alignment horizontal="center"/>
    </xf>
    <xf numFmtId="0" fontId="0" fillId="0" borderId="10" xfId="0" applyBorder="1"/>
    <xf numFmtId="0" fontId="11" fillId="13" borderId="0" xfId="0" applyFont="1" applyFill="1" applyAlignment="1">
      <alignment horizontal="right"/>
    </xf>
    <xf numFmtId="165" fontId="0" fillId="13" borderId="0" xfId="0" applyNumberFormat="1" applyFill="1" applyAlignment="1">
      <alignment horizontal="center"/>
    </xf>
    <xf numFmtId="0" fontId="0" fillId="12" borderId="0" xfId="0" applyFill="1" applyAlignment="1">
      <alignment horizontal="center"/>
    </xf>
    <xf numFmtId="7" fontId="0" fillId="11" borderId="2" xfId="6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12" borderId="0" xfId="0" applyFont="1" applyFill="1" applyAlignment="1">
      <alignment horizontal="center"/>
    </xf>
    <xf numFmtId="9" fontId="5" fillId="0" borderId="0" xfId="0" applyNumberFormat="1" applyFont="1" applyAlignment="1">
      <alignment horizontal="center"/>
    </xf>
    <xf numFmtId="1" fontId="11" fillId="0" borderId="5" xfId="0" applyNumberFormat="1" applyFont="1" applyBorder="1"/>
    <xf numFmtId="167" fontId="5" fillId="13" borderId="0" xfId="0" applyNumberFormat="1" applyFont="1" applyFill="1" applyAlignment="1">
      <alignment horizontal="center"/>
    </xf>
    <xf numFmtId="167" fontId="5" fillId="14" borderId="0" xfId="0" applyNumberFormat="1" applyFont="1" applyFill="1" applyAlignment="1">
      <alignment horizontal="center"/>
    </xf>
    <xf numFmtId="0" fontId="11" fillId="0" borderId="0" xfId="0" applyFont="1"/>
    <xf numFmtId="0" fontId="21" fillId="0" borderId="0" xfId="0" applyFont="1" applyAlignment="1">
      <alignment vertical="center" wrapText="1"/>
    </xf>
    <xf numFmtId="0" fontId="21" fillId="0" borderId="0" xfId="0" applyFont="1" applyAlignment="1" applyProtection="1">
      <alignment vertical="center" wrapText="1"/>
      <protection locked="0"/>
    </xf>
    <xf numFmtId="0" fontId="21" fillId="0" borderId="0" xfId="0" applyFont="1"/>
    <xf numFmtId="165" fontId="0" fillId="13" borderId="0" xfId="0" applyNumberFormat="1" applyFill="1" applyAlignment="1">
      <alignment horizontal="left"/>
    </xf>
    <xf numFmtId="0" fontId="0" fillId="13" borderId="0" xfId="0" applyFill="1" applyAlignment="1">
      <alignment horizontal="left"/>
    </xf>
    <xf numFmtId="165" fontId="0" fillId="13" borderId="0" xfId="0" applyNumberFormat="1" applyFill="1"/>
    <xf numFmtId="0" fontId="0" fillId="13" borderId="0" xfId="0" applyFill="1"/>
    <xf numFmtId="0" fontId="8" fillId="0" borderId="3" xfId="0" applyFont="1" applyBorder="1" applyAlignment="1">
      <alignment horizontal="center"/>
    </xf>
    <xf numFmtId="1" fontId="5" fillId="0" borderId="0" xfId="0" applyNumberFormat="1" applyFont="1" applyAlignment="1" applyProtection="1">
      <alignment horizontal="center"/>
      <protection locked="0"/>
    </xf>
    <xf numFmtId="1" fontId="5" fillId="0" borderId="7" xfId="0" applyNumberFormat="1" applyFont="1" applyBorder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0" fontId="0" fillId="6" borderId="0" xfId="0" applyFill="1" applyAlignment="1" applyProtection="1">
      <alignment horizontal="center"/>
      <protection locked="0"/>
    </xf>
    <xf numFmtId="1" fontId="5" fillId="0" borderId="6" xfId="0" applyNumberFormat="1" applyFont="1" applyBorder="1" applyAlignment="1">
      <alignment horizontal="center" wrapText="1"/>
    </xf>
    <xf numFmtId="1" fontId="5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12" borderId="0" xfId="0" applyFill="1" applyAlignment="1">
      <alignment horizontal="center"/>
    </xf>
  </cellXfs>
  <cellStyles count="7">
    <cellStyle name="Currency" xfId="6" builtinId="4"/>
    <cellStyle name="Normal" xfId="0" builtinId="0"/>
    <cellStyle name="Normal 2" xfId="5" xr:uid="{E8CD8794-6646-485E-85D4-AF1C68B2B2F2}"/>
    <cellStyle name="千位分隔 2" xfId="2" xr:uid="{95C1E617-8643-45AE-A7A4-A1C80E66008E}"/>
    <cellStyle name="常规 2" xfId="1" xr:uid="{EB0FDAE9-99C1-43F2-B690-64340571C1CC}"/>
    <cellStyle name="百分比 2" xfId="3" xr:uid="{CD098B0F-DA67-4E98-9180-89B1A9369320}"/>
    <cellStyle name="货币 2" xfId="4" xr:uid="{A1156E40-A4D6-45C4-ADC0-7CB678EFFE51}"/>
  </cellStyles>
  <dxfs count="10">
    <dxf>
      <font>
        <color theme="1"/>
      </font>
      <fill>
        <patternFill patternType="solid">
          <bgColor theme="8" tint="0.59999389629810485"/>
        </patternFill>
      </fill>
    </dxf>
    <dxf>
      <font>
        <color theme="1"/>
      </font>
      <fill>
        <patternFill patternType="solid">
          <bgColor theme="9" tint="0.59999389629810485"/>
        </patternFill>
      </fill>
    </dxf>
    <dxf>
      <font>
        <color theme="1"/>
      </font>
      <fill>
        <patternFill patternType="solid">
          <bgColor theme="8" tint="0.59999389629810485"/>
        </patternFill>
      </fill>
    </dxf>
    <dxf>
      <font>
        <color theme="1"/>
      </font>
      <fill>
        <patternFill patternType="solid">
          <bgColor theme="9" tint="0.59999389629810485"/>
        </patternFill>
      </fill>
    </dxf>
    <dxf>
      <font>
        <color theme="1"/>
      </font>
      <fill>
        <patternFill patternType="solid">
          <bgColor theme="8" tint="0.59999389629810485"/>
        </patternFill>
      </fill>
    </dxf>
    <dxf>
      <font>
        <color theme="1"/>
      </font>
      <fill>
        <patternFill patternType="solid">
          <bgColor theme="9" tint="0.59999389629810485"/>
        </patternFill>
      </fill>
    </dxf>
    <dxf>
      <font>
        <color theme="1"/>
      </font>
      <fill>
        <patternFill patternType="solid">
          <bgColor theme="8" tint="0.59999389629810485"/>
        </patternFill>
      </fill>
    </dxf>
    <dxf>
      <font>
        <color theme="1"/>
      </font>
      <fill>
        <patternFill patternType="solid">
          <bgColor theme="9" tint="0.59999389629810485"/>
        </patternFill>
      </fill>
    </dxf>
    <dxf>
      <font>
        <color theme="1"/>
      </font>
      <fill>
        <patternFill patternType="solid">
          <bgColor theme="8" tint="0.59999389629810485"/>
        </patternFill>
      </fill>
    </dxf>
    <dxf>
      <font>
        <color theme="1"/>
      </font>
      <fill>
        <patternFill patternType="solid">
          <bgColor theme="9" tint="0.59999389629810485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AA449-EC1A-4AA6-B857-FAE7E9063FA9}">
  <sheetPr>
    <pageSetUpPr fitToPage="1"/>
  </sheetPr>
  <dimension ref="A1:B27"/>
  <sheetViews>
    <sheetView zoomScale="145" zoomScaleNormal="145" workbookViewId="0"/>
  </sheetViews>
  <sheetFormatPr defaultColWidth="8.77734375" defaultRowHeight="14.4"/>
  <cols>
    <col min="1" max="1" width="32.109375" customWidth="1"/>
    <col min="2" max="2" width="52.21875" bestFit="1" customWidth="1"/>
  </cols>
  <sheetData>
    <row r="1" spans="1:2">
      <c r="A1" s="92" t="s">
        <v>161</v>
      </c>
    </row>
    <row r="2" spans="1:2">
      <c r="A2" s="92" t="s">
        <v>162</v>
      </c>
    </row>
    <row r="3" spans="1:2">
      <c r="A3" s="93" t="s">
        <v>0</v>
      </c>
      <c r="B3" t="s">
        <v>1</v>
      </c>
    </row>
    <row r="4" spans="1:2">
      <c r="A4" s="94" t="s">
        <v>2</v>
      </c>
      <c r="B4" t="s">
        <v>3</v>
      </c>
    </row>
    <row r="5" spans="1:2">
      <c r="A5" s="94" t="s">
        <v>4</v>
      </c>
      <c r="B5" t="s">
        <v>5</v>
      </c>
    </row>
    <row r="6" spans="1:2">
      <c r="A6" s="94" t="s">
        <v>6</v>
      </c>
      <c r="B6" t="s">
        <v>7</v>
      </c>
    </row>
    <row r="7" spans="1:2">
      <c r="A7" s="94" t="s">
        <v>8</v>
      </c>
      <c r="B7" t="s">
        <v>143</v>
      </c>
    </row>
    <row r="8" spans="1:2">
      <c r="A8" s="94" t="s">
        <v>9</v>
      </c>
      <c r="B8" t="s">
        <v>144</v>
      </c>
    </row>
    <row r="9" spans="1:2">
      <c r="A9" s="94" t="s">
        <v>10</v>
      </c>
      <c r="B9" t="s">
        <v>145</v>
      </c>
    </row>
    <row r="10" spans="1:2">
      <c r="A10" s="94" t="s">
        <v>11</v>
      </c>
      <c r="B10" t="s">
        <v>12</v>
      </c>
    </row>
    <row r="11" spans="1:2">
      <c r="A11" s="94" t="s">
        <v>146</v>
      </c>
      <c r="B11" t="s">
        <v>13</v>
      </c>
    </row>
    <row r="12" spans="1:2">
      <c r="A12" s="94" t="s">
        <v>14</v>
      </c>
      <c r="B12" t="s">
        <v>15</v>
      </c>
    </row>
    <row r="13" spans="1:2">
      <c r="A13" s="94" t="s">
        <v>16</v>
      </c>
      <c r="B13" t="s">
        <v>15</v>
      </c>
    </row>
    <row r="14" spans="1:2">
      <c r="A14" s="94" t="s">
        <v>17</v>
      </c>
      <c r="B14" t="s">
        <v>15</v>
      </c>
    </row>
    <row r="15" spans="1:2">
      <c r="A15" s="94" t="s">
        <v>147</v>
      </c>
      <c r="B15" t="s">
        <v>148</v>
      </c>
    </row>
    <row r="16" spans="1:2">
      <c r="A16" s="94" t="s">
        <v>18</v>
      </c>
      <c r="B16" t="s">
        <v>19</v>
      </c>
    </row>
    <row r="17" spans="1:2">
      <c r="A17" s="94" t="s">
        <v>20</v>
      </c>
      <c r="B17" t="s">
        <v>21</v>
      </c>
    </row>
    <row r="18" spans="1:2">
      <c r="A18" s="94" t="s">
        <v>22</v>
      </c>
      <c r="B18" t="s">
        <v>23</v>
      </c>
    </row>
    <row r="19" spans="1:2">
      <c r="A19" s="95" t="s">
        <v>24</v>
      </c>
      <c r="B19" t="s">
        <v>25</v>
      </c>
    </row>
    <row r="20" spans="1:2">
      <c r="A20" s="94" t="s">
        <v>26</v>
      </c>
      <c r="B20" t="s">
        <v>27</v>
      </c>
    </row>
    <row r="21" spans="1:2">
      <c r="A21" s="94" t="s">
        <v>28</v>
      </c>
      <c r="B21" t="s">
        <v>27</v>
      </c>
    </row>
    <row r="22" spans="1:2">
      <c r="A22" s="95" t="s">
        <v>29</v>
      </c>
      <c r="B22" t="s">
        <v>27</v>
      </c>
    </row>
    <row r="23" spans="1:2">
      <c r="A23" t="s">
        <v>30</v>
      </c>
      <c r="B23" t="s">
        <v>31</v>
      </c>
    </row>
    <row r="24" spans="1:2">
      <c r="A24" t="s">
        <v>149</v>
      </c>
      <c r="B24" t="s">
        <v>150</v>
      </c>
    </row>
    <row r="25" spans="1:2">
      <c r="A25" t="s">
        <v>32</v>
      </c>
      <c r="B25" t="s">
        <v>151</v>
      </c>
    </row>
    <row r="26" spans="1:2">
      <c r="A26" t="s">
        <v>152</v>
      </c>
      <c r="B26" t="s">
        <v>153</v>
      </c>
    </row>
    <row r="27" spans="1:2">
      <c r="A27" t="s">
        <v>154</v>
      </c>
      <c r="B27" t="s">
        <v>155</v>
      </c>
    </row>
  </sheetData>
  <phoneticPr fontId="1" type="noConversion"/>
  <pageMargins left="0.7" right="0.7" top="0.75" bottom="0.75" header="0.3" footer="0.3"/>
  <pageSetup scale="74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75A54-364C-434D-B462-DBA36FAF9024}">
  <dimension ref="A1:O85"/>
  <sheetViews>
    <sheetView tabSelected="1" zoomScaleNormal="100" workbookViewId="0"/>
  </sheetViews>
  <sheetFormatPr defaultColWidth="8.88671875" defaultRowHeight="14.25" customHeight="1"/>
  <cols>
    <col min="1" max="1" width="46.88671875" customWidth="1"/>
    <col min="2" max="2" width="10.21875" customWidth="1"/>
    <col min="3" max="4" width="9.88671875" style="58" customWidth="1"/>
    <col min="6" max="6" width="14.109375" customWidth="1"/>
    <col min="8" max="8" width="10.21875" bestFit="1" customWidth="1"/>
    <col min="9" max="9" width="21" customWidth="1"/>
    <col min="10" max="10" width="10.77734375" customWidth="1"/>
  </cols>
  <sheetData>
    <row r="1" spans="1:11" ht="21.6" thickBot="1">
      <c r="A1" s="1" t="s">
        <v>160</v>
      </c>
      <c r="B1" s="12"/>
      <c r="C1" s="54"/>
      <c r="D1" s="54"/>
      <c r="E1" s="12"/>
      <c r="F1" s="12"/>
      <c r="G1" s="12"/>
      <c r="H1" s="15"/>
      <c r="I1" s="2"/>
      <c r="J1" s="2"/>
      <c r="K1" s="2"/>
    </row>
    <row r="2" spans="1:11" ht="15" thickTop="1">
      <c r="B2" s="53"/>
      <c r="C2" s="89"/>
      <c r="D2" s="89"/>
      <c r="E2" s="13"/>
      <c r="F2" s="13"/>
      <c r="G2" s="13"/>
      <c r="H2" s="13"/>
    </row>
    <row r="3" spans="1:11" ht="15" customHeight="1" thickBot="1">
      <c r="A3" s="10"/>
      <c r="B3" s="85" t="s">
        <v>33</v>
      </c>
      <c r="C3" s="100" t="s">
        <v>34</v>
      </c>
      <c r="D3" s="100"/>
      <c r="E3" s="85" t="s">
        <v>35</v>
      </c>
      <c r="F3" s="85" t="s">
        <v>36</v>
      </c>
      <c r="G3" s="85" t="s">
        <v>37</v>
      </c>
      <c r="H3" s="85" t="s">
        <v>38</v>
      </c>
    </row>
    <row r="4" spans="1:11" ht="14.25" customHeight="1">
      <c r="A4" s="6" t="s">
        <v>39</v>
      </c>
      <c r="B4" s="14"/>
      <c r="C4" s="105" t="s">
        <v>40</v>
      </c>
      <c r="D4" s="105"/>
      <c r="E4" s="14"/>
      <c r="F4" s="14"/>
      <c r="G4" s="14"/>
      <c r="H4" s="14"/>
    </row>
    <row r="5" spans="1:11" ht="14.4">
      <c r="A5" s="4" t="s">
        <v>130</v>
      </c>
      <c r="B5" s="14"/>
      <c r="C5" s="106"/>
      <c r="D5" s="106"/>
      <c r="E5" s="40">
        <v>9</v>
      </c>
      <c r="F5" s="5" t="s">
        <v>42</v>
      </c>
      <c r="G5" s="41">
        <v>84</v>
      </c>
      <c r="H5" s="39">
        <f>E5*G5</f>
        <v>756</v>
      </c>
      <c r="I5" t="s">
        <v>44</v>
      </c>
    </row>
    <row r="6" spans="1:11" ht="14.4">
      <c r="A6" s="6" t="s">
        <v>43</v>
      </c>
      <c r="B6" s="14"/>
      <c r="C6" s="106"/>
      <c r="D6" s="106"/>
      <c r="E6" s="14"/>
      <c r="F6" s="14"/>
      <c r="G6" s="14"/>
      <c r="H6" s="16">
        <f>SUM(H5:H5)</f>
        <v>756</v>
      </c>
    </row>
    <row r="7" spans="1:11" ht="14.4">
      <c r="A7" s="4"/>
      <c r="B7" s="14"/>
      <c r="C7" s="106"/>
      <c r="D7" s="106"/>
      <c r="E7" s="14"/>
      <c r="F7" s="14"/>
      <c r="G7" s="14"/>
      <c r="H7" s="14"/>
    </row>
    <row r="8" spans="1:11" ht="14.4">
      <c r="A8" s="6" t="s">
        <v>45</v>
      </c>
      <c r="B8" s="14"/>
      <c r="C8" s="68"/>
      <c r="D8" s="68"/>
      <c r="E8" s="14"/>
      <c r="F8" s="14"/>
      <c r="G8" s="14"/>
      <c r="H8" s="14"/>
    </row>
    <row r="9" spans="1:11" ht="14.4">
      <c r="A9" s="9" t="s">
        <v>46</v>
      </c>
      <c r="B9" s="14"/>
      <c r="C9" s="55"/>
      <c r="D9" s="55"/>
      <c r="E9" s="14"/>
      <c r="F9" s="14"/>
      <c r="G9" s="14"/>
      <c r="H9" s="14"/>
    </row>
    <row r="10" spans="1:11" ht="14.4">
      <c r="A10" s="7" t="s">
        <v>47</v>
      </c>
      <c r="B10" s="14"/>
      <c r="C10" s="55"/>
      <c r="D10" s="55"/>
      <c r="E10" s="14"/>
      <c r="F10" s="14"/>
      <c r="G10" s="14"/>
      <c r="H10" s="14"/>
    </row>
    <row r="11" spans="1:11" ht="14.4">
      <c r="A11" s="35" t="s">
        <v>48</v>
      </c>
      <c r="B11" s="5" t="s">
        <v>49</v>
      </c>
      <c r="C11" s="101">
        <v>1</v>
      </c>
      <c r="D11" s="102"/>
      <c r="E11" s="36">
        <v>0.3</v>
      </c>
      <c r="F11" s="5" t="s">
        <v>50</v>
      </c>
      <c r="G11" s="37">
        <v>13</v>
      </c>
      <c r="H11" s="19">
        <f>E11*G11</f>
        <v>3.9</v>
      </c>
    </row>
    <row r="12" spans="1:11" ht="14.4">
      <c r="A12" s="35" t="s">
        <v>51</v>
      </c>
      <c r="B12" s="5" t="s">
        <v>53</v>
      </c>
      <c r="C12" s="101">
        <v>1</v>
      </c>
      <c r="D12" s="102"/>
      <c r="E12" s="36">
        <v>1</v>
      </c>
      <c r="F12" s="5" t="s">
        <v>50</v>
      </c>
      <c r="G12" s="37">
        <v>35</v>
      </c>
      <c r="H12" s="19">
        <f t="shared" ref="H12:H38" si="0">E12*G12</f>
        <v>35</v>
      </c>
    </row>
    <row r="13" spans="1:11" ht="14.4">
      <c r="A13" s="35" t="s">
        <v>52</v>
      </c>
      <c r="B13" s="5" t="s">
        <v>53</v>
      </c>
      <c r="C13" s="101">
        <v>1</v>
      </c>
      <c r="D13" s="102"/>
      <c r="E13" s="36">
        <v>0</v>
      </c>
      <c r="F13" s="5" t="s">
        <v>50</v>
      </c>
      <c r="G13" s="37">
        <v>42</v>
      </c>
      <c r="H13" s="19">
        <f t="shared" si="0"/>
        <v>0</v>
      </c>
    </row>
    <row r="14" spans="1:11" ht="14.4">
      <c r="A14" s="35" t="s">
        <v>54</v>
      </c>
      <c r="B14" s="5" t="s">
        <v>55</v>
      </c>
      <c r="C14" s="101">
        <v>1</v>
      </c>
      <c r="D14" s="102"/>
      <c r="E14" s="36">
        <v>2</v>
      </c>
      <c r="F14" s="5" t="s">
        <v>50</v>
      </c>
      <c r="G14" s="37">
        <v>10</v>
      </c>
      <c r="H14" s="19">
        <f t="shared" si="0"/>
        <v>20</v>
      </c>
    </row>
    <row r="15" spans="1:11" ht="14.4">
      <c r="A15" s="35" t="s">
        <v>56</v>
      </c>
      <c r="B15" s="5" t="s">
        <v>57</v>
      </c>
      <c r="C15" s="101">
        <v>0</v>
      </c>
      <c r="D15" s="102"/>
      <c r="E15" s="36">
        <v>12</v>
      </c>
      <c r="F15" s="5" t="s">
        <v>136</v>
      </c>
      <c r="G15" s="37">
        <v>10</v>
      </c>
      <c r="H15" s="19">
        <f t="shared" si="0"/>
        <v>120</v>
      </c>
    </row>
    <row r="16" spans="1:11" ht="14.4">
      <c r="A16" s="35" t="s">
        <v>59</v>
      </c>
      <c r="B16" s="5" t="s">
        <v>60</v>
      </c>
      <c r="C16" s="101">
        <v>0</v>
      </c>
      <c r="D16" s="102"/>
      <c r="E16" s="36">
        <v>0</v>
      </c>
      <c r="F16" s="5" t="s">
        <v>61</v>
      </c>
      <c r="G16" s="37">
        <v>15</v>
      </c>
      <c r="H16" s="19">
        <f t="shared" si="0"/>
        <v>0</v>
      </c>
    </row>
    <row r="17" spans="1:8" ht="14.4">
      <c r="A17" s="35" t="s">
        <v>62</v>
      </c>
      <c r="B17" s="5" t="s">
        <v>55</v>
      </c>
      <c r="C17" s="101">
        <v>1</v>
      </c>
      <c r="D17" s="102"/>
      <c r="E17" s="36">
        <v>1</v>
      </c>
      <c r="F17" s="72" t="s">
        <v>50</v>
      </c>
      <c r="G17" s="37">
        <v>50</v>
      </c>
      <c r="H17" s="19">
        <f t="shared" si="0"/>
        <v>50</v>
      </c>
    </row>
    <row r="18" spans="1:8" ht="14.4">
      <c r="A18" s="35" t="s">
        <v>64</v>
      </c>
      <c r="B18" s="5"/>
      <c r="C18" s="109"/>
      <c r="D18" s="109"/>
      <c r="E18" s="76" t="s">
        <v>44</v>
      </c>
      <c r="F18" s="76"/>
      <c r="G18" s="77"/>
      <c r="H18" s="42"/>
    </row>
    <row r="19" spans="1:8" ht="14.4">
      <c r="A19" s="35" t="s">
        <v>65</v>
      </c>
      <c r="B19" s="5" t="s">
        <v>57</v>
      </c>
      <c r="C19" s="101">
        <v>1</v>
      </c>
      <c r="D19" s="102"/>
      <c r="E19" s="36">
        <v>115</v>
      </c>
      <c r="F19" s="5" t="s">
        <v>132</v>
      </c>
      <c r="G19" s="37">
        <v>0.91</v>
      </c>
      <c r="H19" s="19">
        <f t="shared" ref="H19:H20" si="1">E19*G19</f>
        <v>104.65</v>
      </c>
    </row>
    <row r="20" spans="1:8" ht="14.4">
      <c r="A20" s="35" t="s">
        <v>67</v>
      </c>
      <c r="B20" s="5"/>
      <c r="C20" s="101">
        <v>1</v>
      </c>
      <c r="D20" s="102"/>
      <c r="E20" s="36">
        <v>15</v>
      </c>
      <c r="F20" s="5" t="s">
        <v>132</v>
      </c>
      <c r="G20" s="37">
        <v>0.68</v>
      </c>
      <c r="H20" s="19">
        <f t="shared" si="1"/>
        <v>10.200000000000001</v>
      </c>
    </row>
    <row r="21" spans="1:8" ht="14.4">
      <c r="A21" s="35" t="s">
        <v>68</v>
      </c>
      <c r="B21" s="5"/>
      <c r="C21" s="101">
        <v>1</v>
      </c>
      <c r="D21" s="102"/>
      <c r="E21" s="36">
        <v>20</v>
      </c>
      <c r="F21" s="5" t="s">
        <v>132</v>
      </c>
      <c r="G21" s="37">
        <v>0.69</v>
      </c>
      <c r="H21" s="19">
        <f>E21*G21</f>
        <v>13.799999999999999</v>
      </c>
    </row>
    <row r="22" spans="1:8" ht="14.4">
      <c r="A22" s="35" t="s">
        <v>131</v>
      </c>
      <c r="B22" s="5"/>
      <c r="C22" s="101">
        <v>1</v>
      </c>
      <c r="D22" s="102"/>
      <c r="E22" s="36">
        <v>4</v>
      </c>
      <c r="F22" s="5" t="s">
        <v>132</v>
      </c>
      <c r="G22" s="37">
        <v>0.81</v>
      </c>
      <c r="H22" s="19">
        <f>E22*G22</f>
        <v>3.24</v>
      </c>
    </row>
    <row r="23" spans="1:8" ht="14.4">
      <c r="A23" s="35" t="s">
        <v>69</v>
      </c>
      <c r="B23" s="5"/>
      <c r="C23" s="101">
        <v>1</v>
      </c>
      <c r="D23" s="102"/>
      <c r="E23" s="36">
        <v>10</v>
      </c>
      <c r="F23" s="5" t="s">
        <v>132</v>
      </c>
      <c r="G23" s="37">
        <v>0.4</v>
      </c>
      <c r="H23" s="19">
        <f t="shared" si="0"/>
        <v>4</v>
      </c>
    </row>
    <row r="24" spans="1:8" ht="14.4">
      <c r="A24" s="35" t="s">
        <v>70</v>
      </c>
      <c r="B24" s="5"/>
      <c r="C24" s="101">
        <v>1</v>
      </c>
      <c r="D24" s="102"/>
      <c r="E24" s="36">
        <v>1</v>
      </c>
      <c r="F24" s="5" t="s">
        <v>50</v>
      </c>
      <c r="G24" s="37">
        <v>19</v>
      </c>
      <c r="H24" s="19">
        <f t="shared" si="0"/>
        <v>19</v>
      </c>
    </row>
    <row r="25" spans="1:8" ht="14.4">
      <c r="A25" s="35" t="s">
        <v>71</v>
      </c>
      <c r="B25" s="14" t="s">
        <v>72</v>
      </c>
      <c r="C25" s="109"/>
      <c r="D25" s="109"/>
      <c r="E25" s="83"/>
      <c r="F25" s="83"/>
      <c r="G25" s="83"/>
      <c r="H25" s="83"/>
    </row>
    <row r="26" spans="1:8" ht="14.4">
      <c r="A26" s="35" t="s">
        <v>73</v>
      </c>
      <c r="B26" s="14"/>
      <c r="C26" s="101">
        <v>0</v>
      </c>
      <c r="D26" s="102"/>
      <c r="E26" s="36">
        <v>0</v>
      </c>
      <c r="F26" s="5" t="s">
        <v>50</v>
      </c>
      <c r="G26" s="37">
        <v>12</v>
      </c>
      <c r="H26" s="19">
        <f>E26*G26</f>
        <v>0</v>
      </c>
    </row>
    <row r="27" spans="1:8" ht="14.4">
      <c r="A27" s="35" t="s">
        <v>74</v>
      </c>
      <c r="B27" s="14"/>
      <c r="C27" s="101">
        <v>0</v>
      </c>
      <c r="D27" s="102"/>
      <c r="E27" s="36">
        <v>2</v>
      </c>
      <c r="F27" s="5" t="s">
        <v>50</v>
      </c>
      <c r="G27" s="37">
        <v>20</v>
      </c>
      <c r="H27" s="19">
        <f>E27*G27</f>
        <v>40</v>
      </c>
    </row>
    <row r="28" spans="1:8" ht="14.4">
      <c r="A28" s="35" t="s">
        <v>75</v>
      </c>
      <c r="B28" s="5" t="s">
        <v>72</v>
      </c>
      <c r="C28" s="83"/>
      <c r="D28" s="83"/>
      <c r="E28" s="83"/>
      <c r="F28" s="83"/>
      <c r="G28" s="83"/>
      <c r="H28" s="83"/>
    </row>
    <row r="29" spans="1:8" ht="14.4">
      <c r="A29" s="35" t="s">
        <v>76</v>
      </c>
      <c r="B29" s="13"/>
      <c r="C29" s="101">
        <v>0</v>
      </c>
      <c r="D29" s="102"/>
      <c r="E29" s="36">
        <v>0</v>
      </c>
      <c r="F29" s="5" t="s">
        <v>50</v>
      </c>
      <c r="G29" s="37">
        <v>20</v>
      </c>
      <c r="H29" s="19">
        <f>E29*G29</f>
        <v>0</v>
      </c>
    </row>
    <row r="30" spans="1:8" ht="14.4">
      <c r="A30" s="35" t="s">
        <v>77</v>
      </c>
      <c r="B30" s="13"/>
      <c r="C30" s="101">
        <v>0</v>
      </c>
      <c r="D30" s="102"/>
      <c r="E30" s="78">
        <v>2</v>
      </c>
      <c r="F30" s="13" t="s">
        <v>50</v>
      </c>
      <c r="G30" s="84">
        <v>12</v>
      </c>
      <c r="H30" s="49">
        <f>E30*G30</f>
        <v>24</v>
      </c>
    </row>
    <row r="31" spans="1:8" ht="14.4">
      <c r="A31" s="35" t="s">
        <v>78</v>
      </c>
      <c r="B31" s="5" t="s">
        <v>79</v>
      </c>
      <c r="C31" s="83"/>
      <c r="D31" s="83"/>
      <c r="E31" s="83"/>
      <c r="F31" s="83"/>
      <c r="G31" s="83"/>
      <c r="H31" s="83"/>
    </row>
    <row r="32" spans="1:8" ht="14.4">
      <c r="A32" s="35" t="s">
        <v>80</v>
      </c>
      <c r="B32" s="5"/>
      <c r="C32" s="101">
        <v>1</v>
      </c>
      <c r="D32" s="102"/>
      <c r="E32" s="36">
        <v>1</v>
      </c>
      <c r="F32" s="5" t="s">
        <v>50</v>
      </c>
      <c r="G32" s="37">
        <v>6</v>
      </c>
      <c r="H32" s="19">
        <f>E32*G32</f>
        <v>6</v>
      </c>
    </row>
    <row r="33" spans="1:8" ht="14.4">
      <c r="A33" s="35" t="s">
        <v>81</v>
      </c>
      <c r="B33" s="5"/>
      <c r="C33" s="101">
        <v>1</v>
      </c>
      <c r="D33" s="102"/>
      <c r="E33" s="36">
        <v>2</v>
      </c>
      <c r="F33" s="5" t="s">
        <v>50</v>
      </c>
      <c r="G33" s="37">
        <v>15</v>
      </c>
      <c r="H33" s="19">
        <f>E33*G33</f>
        <v>30</v>
      </c>
    </row>
    <row r="34" spans="1:8" ht="14.4">
      <c r="A34" s="35" t="s">
        <v>82</v>
      </c>
      <c r="B34" s="5"/>
      <c r="C34" s="101">
        <v>0</v>
      </c>
      <c r="D34" s="102"/>
      <c r="E34" s="36">
        <v>0</v>
      </c>
      <c r="F34" s="5" t="s">
        <v>83</v>
      </c>
      <c r="G34" s="37">
        <v>14</v>
      </c>
      <c r="H34" s="19">
        <f>E34*G34</f>
        <v>0</v>
      </c>
    </row>
    <row r="35" spans="1:8" ht="14.4">
      <c r="A35" s="35" t="s">
        <v>84</v>
      </c>
      <c r="B35" s="5"/>
      <c r="C35" s="101">
        <v>1</v>
      </c>
      <c r="D35" s="102"/>
      <c r="E35" s="36">
        <v>8</v>
      </c>
      <c r="F35" s="5" t="s">
        <v>83</v>
      </c>
      <c r="G35" s="37">
        <v>12</v>
      </c>
      <c r="H35" s="19">
        <f>E35*G35</f>
        <v>96</v>
      </c>
    </row>
    <row r="36" spans="1:8" ht="14.4">
      <c r="A36" s="35" t="s">
        <v>85</v>
      </c>
      <c r="B36" s="5"/>
      <c r="C36" s="101">
        <v>1</v>
      </c>
      <c r="D36" s="102"/>
      <c r="E36" s="36">
        <v>5</v>
      </c>
      <c r="F36" s="5" t="s">
        <v>86</v>
      </c>
      <c r="G36" s="37">
        <v>18</v>
      </c>
      <c r="H36" s="19">
        <f>E36*G36</f>
        <v>90</v>
      </c>
    </row>
    <row r="37" spans="1:8" ht="14.4">
      <c r="A37" s="35" t="s">
        <v>87</v>
      </c>
      <c r="B37" s="5"/>
      <c r="C37" s="101">
        <v>1</v>
      </c>
      <c r="D37" s="102"/>
      <c r="E37" s="36">
        <v>1</v>
      </c>
      <c r="F37" s="5" t="s">
        <v>50</v>
      </c>
      <c r="G37" s="37">
        <v>78.75</v>
      </c>
      <c r="H37" s="19">
        <f t="shared" si="0"/>
        <v>78.75</v>
      </c>
    </row>
    <row r="38" spans="1:8" ht="14.4">
      <c r="A38" s="35" t="s">
        <v>88</v>
      </c>
      <c r="B38" s="5"/>
      <c r="C38" s="101">
        <v>1</v>
      </c>
      <c r="D38" s="102"/>
      <c r="E38" s="36"/>
      <c r="F38" s="5" t="s">
        <v>156</v>
      </c>
      <c r="G38" s="37"/>
      <c r="H38" s="19">
        <f t="shared" si="0"/>
        <v>0</v>
      </c>
    </row>
    <row r="39" spans="1:8" ht="14.4">
      <c r="A39" s="3" t="s">
        <v>127</v>
      </c>
      <c r="B39" s="14"/>
      <c r="C39" s="59">
        <f ca="1">SUMIF(C11:D38,"1",H11:H38)</f>
        <v>564.54</v>
      </c>
      <c r="D39" s="60">
        <f ca="1">SUMIF(C11:D38,"0",H11:H38)</f>
        <v>184</v>
      </c>
      <c r="E39" s="14"/>
      <c r="F39" s="14"/>
      <c r="G39" s="14"/>
      <c r="H39" s="21">
        <f>SUM(H11:H37)</f>
        <v>748.54</v>
      </c>
    </row>
    <row r="40" spans="1:8" ht="14.4">
      <c r="B40" s="13"/>
      <c r="C40" s="55"/>
      <c r="D40" s="55"/>
      <c r="E40" s="13"/>
      <c r="F40" s="13"/>
      <c r="G40" s="13"/>
      <c r="H40" s="13"/>
    </row>
    <row r="41" spans="1:8" ht="14.4">
      <c r="A41" s="7" t="s">
        <v>91</v>
      </c>
      <c r="B41" s="14"/>
      <c r="C41" s="5"/>
      <c r="D41" s="5"/>
      <c r="E41" s="14"/>
      <c r="F41" s="14"/>
      <c r="G41" s="14"/>
      <c r="H41" s="14"/>
    </row>
    <row r="42" spans="1:8" ht="14.4">
      <c r="A42" s="35" t="s">
        <v>92</v>
      </c>
      <c r="B42" s="5" t="s">
        <v>93</v>
      </c>
      <c r="C42" s="101">
        <v>0</v>
      </c>
      <c r="D42" s="102"/>
      <c r="E42" s="36">
        <v>1</v>
      </c>
      <c r="F42" s="5" t="s">
        <v>50</v>
      </c>
      <c r="G42" s="37">
        <v>180</v>
      </c>
      <c r="H42" s="19">
        <f>E42*G42</f>
        <v>180</v>
      </c>
    </row>
    <row r="43" spans="1:8" ht="14.4">
      <c r="A43" s="35" t="s">
        <v>94</v>
      </c>
      <c r="B43" s="5"/>
      <c r="C43" s="101">
        <v>0</v>
      </c>
      <c r="D43" s="102"/>
      <c r="E43" s="36">
        <v>0</v>
      </c>
      <c r="F43" s="5" t="s">
        <v>157</v>
      </c>
      <c r="G43" s="37">
        <v>1.45</v>
      </c>
      <c r="H43" s="19">
        <f t="shared" ref="H43:H46" si="2">E43*G43</f>
        <v>0</v>
      </c>
    </row>
    <row r="44" spans="1:8" ht="14.4">
      <c r="A44" s="35" t="s">
        <v>96</v>
      </c>
      <c r="B44" s="5"/>
      <c r="C44" s="101">
        <v>0</v>
      </c>
      <c r="D44" s="102"/>
      <c r="E44" s="36">
        <v>0</v>
      </c>
      <c r="F44" s="5" t="s">
        <v>50</v>
      </c>
      <c r="G44" s="37">
        <v>71.819999999999993</v>
      </c>
      <c r="H44" s="19">
        <f t="shared" si="2"/>
        <v>0</v>
      </c>
    </row>
    <row r="45" spans="1:8" ht="14.4">
      <c r="A45" s="35" t="s">
        <v>97</v>
      </c>
      <c r="B45" s="5"/>
      <c r="C45" s="101">
        <v>0</v>
      </c>
      <c r="D45" s="102"/>
      <c r="E45" s="36">
        <v>1</v>
      </c>
      <c r="F45" s="11">
        <v>0.15</v>
      </c>
      <c r="G45" s="37">
        <v>0</v>
      </c>
      <c r="H45" s="19">
        <f t="shared" si="2"/>
        <v>0</v>
      </c>
    </row>
    <row r="46" spans="1:8" ht="14.4">
      <c r="A46" s="35" t="s">
        <v>98</v>
      </c>
      <c r="B46" s="5"/>
      <c r="C46" s="101">
        <v>0</v>
      </c>
      <c r="D46" s="102"/>
      <c r="E46" s="36">
        <v>1</v>
      </c>
      <c r="F46" s="5" t="s">
        <v>50</v>
      </c>
      <c r="G46" s="37">
        <v>25</v>
      </c>
      <c r="H46" s="19">
        <f t="shared" si="2"/>
        <v>25</v>
      </c>
    </row>
    <row r="47" spans="1:8" ht="14.4">
      <c r="A47" s="6" t="s">
        <v>99</v>
      </c>
      <c r="B47" s="13"/>
      <c r="C47" s="59">
        <f ca="1">SUMIF(C42:D46,"1",H42:H46)</f>
        <v>0</v>
      </c>
      <c r="D47" s="60">
        <f ca="1">SUMIF(C42:D46,"0",H42:H46)</f>
        <v>205</v>
      </c>
      <c r="E47" s="13"/>
      <c r="F47" s="13"/>
      <c r="G47" s="13"/>
      <c r="H47" s="22">
        <f>SUM(H42:H46)</f>
        <v>205</v>
      </c>
    </row>
    <row r="48" spans="1:8" ht="14.4">
      <c r="B48" s="13"/>
      <c r="E48" s="13"/>
      <c r="F48" s="13"/>
      <c r="G48" s="13"/>
      <c r="H48" s="13"/>
    </row>
    <row r="49" spans="1:8" ht="14.4">
      <c r="A49" s="8" t="s">
        <v>100</v>
      </c>
      <c r="B49" s="13"/>
      <c r="C49" s="62">
        <f ca="1">C39+C47</f>
        <v>564.54</v>
      </c>
      <c r="D49" s="61">
        <f ca="1">D39+D47</f>
        <v>389</v>
      </c>
      <c r="E49" s="52" t="s">
        <v>44</v>
      </c>
      <c r="F49" s="13"/>
      <c r="G49" s="13"/>
      <c r="H49" s="21">
        <f>H39+H47</f>
        <v>953.54</v>
      </c>
    </row>
    <row r="50" spans="1:8" ht="14.4">
      <c r="B50" s="13"/>
      <c r="C50" s="13"/>
      <c r="D50" s="67"/>
      <c r="E50" s="13"/>
      <c r="F50" s="13"/>
      <c r="G50" s="13"/>
      <c r="H50" s="13"/>
    </row>
    <row r="51" spans="1:8" ht="14.4">
      <c r="A51" s="9" t="s">
        <v>101</v>
      </c>
      <c r="B51" s="14"/>
      <c r="E51" s="14"/>
      <c r="F51" s="14"/>
      <c r="G51" s="14"/>
      <c r="H51" s="14"/>
    </row>
    <row r="52" spans="1:8" ht="14.4">
      <c r="A52" s="23" t="s">
        <v>102</v>
      </c>
      <c r="B52" s="5"/>
      <c r="C52" s="101">
        <v>1</v>
      </c>
      <c r="D52" s="102"/>
      <c r="E52" s="43"/>
      <c r="F52" s="44" t="s">
        <v>50</v>
      </c>
      <c r="G52" s="45"/>
      <c r="H52" s="46">
        <f t="shared" ref="H52:H55" si="3">E52*G52</f>
        <v>0</v>
      </c>
    </row>
    <row r="53" spans="1:8" ht="14.4">
      <c r="A53" s="23" t="s">
        <v>103</v>
      </c>
      <c r="B53" s="5"/>
      <c r="C53" s="101">
        <v>1</v>
      </c>
      <c r="D53" s="102"/>
      <c r="E53" s="18">
        <v>0.1</v>
      </c>
      <c r="F53" s="5" t="s">
        <v>50</v>
      </c>
      <c r="G53" s="17">
        <v>72</v>
      </c>
      <c r="H53" s="19">
        <f t="shared" si="3"/>
        <v>7.2</v>
      </c>
    </row>
    <row r="54" spans="1:8" ht="14.4">
      <c r="A54" s="23" t="s">
        <v>104</v>
      </c>
      <c r="B54" s="5"/>
      <c r="C54" s="101">
        <v>1</v>
      </c>
      <c r="D54" s="102"/>
      <c r="E54" s="18">
        <v>0.1</v>
      </c>
      <c r="F54" s="5"/>
      <c r="G54" s="17">
        <v>36</v>
      </c>
      <c r="H54" s="19">
        <f t="shared" si="3"/>
        <v>3.6</v>
      </c>
    </row>
    <row r="55" spans="1:8" ht="14.4">
      <c r="A55" s="23" t="s">
        <v>105</v>
      </c>
      <c r="B55" s="5"/>
      <c r="C55" s="101">
        <v>1</v>
      </c>
      <c r="D55" s="102"/>
      <c r="E55" s="18">
        <v>1</v>
      </c>
      <c r="F55" s="5" t="s">
        <v>50</v>
      </c>
      <c r="G55" s="17">
        <v>200</v>
      </c>
      <c r="H55" s="19">
        <f t="shared" si="3"/>
        <v>200</v>
      </c>
    </row>
    <row r="56" spans="1:8" ht="14.4">
      <c r="A56" s="23" t="s">
        <v>106</v>
      </c>
      <c r="B56" s="5"/>
      <c r="C56" s="101">
        <v>1</v>
      </c>
      <c r="D56" s="102"/>
      <c r="E56" s="18">
        <v>1</v>
      </c>
      <c r="F56" s="5" t="s">
        <v>50</v>
      </c>
      <c r="G56" s="17">
        <v>7</v>
      </c>
      <c r="H56" s="19">
        <f>E56*G56</f>
        <v>7</v>
      </c>
    </row>
    <row r="57" spans="1:8" ht="14.4">
      <c r="A57" s="8" t="s">
        <v>107</v>
      </c>
      <c r="B57" s="13"/>
      <c r="C57" s="59">
        <f ca="1">SUMIF(C52:D56,"1",H52:H56)</f>
        <v>217.8</v>
      </c>
      <c r="D57" s="60">
        <f ca="1">SUMIF(C52:D56,"0",H52:H56)</f>
        <v>0</v>
      </c>
      <c r="E57" s="13"/>
      <c r="F57" s="13"/>
      <c r="G57" s="13"/>
      <c r="H57" s="21">
        <f>SUM(H52:H56)</f>
        <v>217.8</v>
      </c>
    </row>
    <row r="58" spans="1:8" ht="14.4">
      <c r="B58" s="13"/>
      <c r="C58" s="13"/>
      <c r="D58" s="67"/>
      <c r="E58" s="13"/>
      <c r="F58" s="13"/>
      <c r="G58" s="13"/>
      <c r="H58" s="13"/>
    </row>
    <row r="59" spans="1:8" ht="14.4">
      <c r="A59" s="9" t="s">
        <v>108</v>
      </c>
      <c r="B59" s="14"/>
      <c r="E59" s="48"/>
      <c r="F59" s="48"/>
      <c r="G59" s="48"/>
      <c r="H59" s="48"/>
    </row>
    <row r="60" spans="1:8" ht="14.4">
      <c r="A60" s="23" t="s">
        <v>109</v>
      </c>
      <c r="B60" s="5"/>
      <c r="C60" s="101">
        <v>1</v>
      </c>
      <c r="D60" s="102"/>
      <c r="E60" s="18">
        <v>1</v>
      </c>
      <c r="F60" s="5" t="s">
        <v>50</v>
      </c>
      <c r="G60" s="17">
        <v>50</v>
      </c>
      <c r="H60" s="19">
        <f t="shared" ref="H60:H61" si="4">E60*G60</f>
        <v>50</v>
      </c>
    </row>
    <row r="61" spans="1:8" ht="14.4">
      <c r="A61" s="23" t="s">
        <v>110</v>
      </c>
      <c r="B61" s="5"/>
      <c r="C61" s="101">
        <v>1</v>
      </c>
      <c r="D61" s="102"/>
      <c r="E61" s="18">
        <v>1</v>
      </c>
      <c r="F61" s="5" t="s">
        <v>50</v>
      </c>
      <c r="G61" s="17">
        <v>300</v>
      </c>
      <c r="H61" s="19">
        <f t="shared" si="4"/>
        <v>300</v>
      </c>
    </row>
    <row r="62" spans="1:8" ht="14.4">
      <c r="A62" s="23" t="s">
        <v>111</v>
      </c>
      <c r="B62" s="5"/>
      <c r="C62" s="101">
        <v>1</v>
      </c>
      <c r="D62" s="102"/>
      <c r="E62" s="18">
        <v>1</v>
      </c>
      <c r="F62" s="5" t="s">
        <v>50</v>
      </c>
      <c r="G62" s="17">
        <v>37</v>
      </c>
      <c r="H62" s="19">
        <f>E62*G62</f>
        <v>37</v>
      </c>
    </row>
    <row r="63" spans="1:8" ht="14.4">
      <c r="A63" s="23" t="s">
        <v>112</v>
      </c>
      <c r="B63" s="5"/>
      <c r="C63" s="101">
        <v>1</v>
      </c>
      <c r="D63" s="102"/>
      <c r="E63" s="18">
        <v>1</v>
      </c>
      <c r="F63" s="5" t="s">
        <v>63</v>
      </c>
      <c r="G63" s="17">
        <v>7</v>
      </c>
      <c r="H63" s="19">
        <f>E63*G63</f>
        <v>7</v>
      </c>
    </row>
    <row r="64" spans="1:8" ht="14.4">
      <c r="A64" s="8" t="s">
        <v>113</v>
      </c>
      <c r="B64" s="13"/>
      <c r="C64" s="59">
        <f ca="1">SUMIF(C60:D63,"1",H60:H63)</f>
        <v>394</v>
      </c>
      <c r="D64" s="60">
        <f ca="1">SUMIF(C60:D63,"0",H60:H63)</f>
        <v>0</v>
      </c>
      <c r="E64" s="13"/>
      <c r="F64" s="13"/>
      <c r="G64" s="13"/>
      <c r="H64" s="21">
        <f>SUM(H60:H63)</f>
        <v>394</v>
      </c>
    </row>
    <row r="65" spans="1:15" ht="14.4">
      <c r="B65" s="13"/>
      <c r="E65" s="13"/>
      <c r="F65" s="13"/>
      <c r="G65" s="13"/>
      <c r="H65" s="13"/>
    </row>
    <row r="66" spans="1:15" ht="24">
      <c r="A66" s="51" t="s">
        <v>114</v>
      </c>
      <c r="B66" s="13"/>
      <c r="C66" s="62">
        <f ca="1">C49+C57+C64</f>
        <v>1176.3399999999999</v>
      </c>
      <c r="D66" s="61">
        <f ca="1">D49+D57+D64</f>
        <v>389</v>
      </c>
      <c r="E66" s="52" t="s">
        <v>44</v>
      </c>
      <c r="F66" s="13"/>
      <c r="G66" s="13"/>
      <c r="H66" s="34">
        <f>H49+H57+H64</f>
        <v>1565.34</v>
      </c>
    </row>
    <row r="67" spans="1:15" ht="14.4">
      <c r="B67" s="13"/>
      <c r="C67" s="56"/>
      <c r="D67" s="56"/>
      <c r="E67" s="13"/>
      <c r="F67" s="13"/>
      <c r="G67" s="13"/>
      <c r="H67" s="13"/>
    </row>
    <row r="68" spans="1:15" ht="14.4">
      <c r="B68" s="13"/>
      <c r="C68" s="56"/>
      <c r="D68" s="56"/>
      <c r="E68" s="13"/>
      <c r="F68" s="13"/>
      <c r="G68" s="13"/>
      <c r="I68" s="81" t="s">
        <v>115</v>
      </c>
      <c r="J68" s="82">
        <f ca="1">SUM(H6-C66)</f>
        <v>-420.33999999999992</v>
      </c>
    </row>
    <row r="69" spans="1:15" ht="14.4">
      <c r="B69" s="13"/>
      <c r="C69" s="56"/>
      <c r="D69" s="56"/>
      <c r="E69" s="13"/>
      <c r="F69" s="13"/>
      <c r="G69" s="13"/>
      <c r="H69" s="13"/>
      <c r="I69" s="96" t="s">
        <v>116</v>
      </c>
      <c r="J69" s="97"/>
    </row>
    <row r="70" spans="1:15" ht="14.4">
      <c r="B70" s="13"/>
      <c r="C70" s="56"/>
      <c r="D70" s="13"/>
      <c r="E70" s="13"/>
      <c r="F70" s="13"/>
      <c r="G70" s="13"/>
      <c r="H70" s="13"/>
    </row>
    <row r="71" spans="1:15" ht="14.4">
      <c r="B71" s="13"/>
      <c r="C71" s="56"/>
      <c r="D71" s="56"/>
      <c r="E71" s="13"/>
      <c r="F71" s="13"/>
      <c r="G71" s="13"/>
      <c r="H71" s="13"/>
      <c r="I71" s="103" t="s">
        <v>117</v>
      </c>
      <c r="J71" s="103"/>
      <c r="K71" s="103"/>
      <c r="L71" s="103"/>
      <c r="M71" s="103"/>
      <c r="N71" s="103"/>
      <c r="O71" s="103"/>
    </row>
    <row r="72" spans="1:15" ht="14.4">
      <c r="B72" s="13"/>
      <c r="C72" s="56"/>
      <c r="D72" s="56"/>
      <c r="E72" s="13"/>
      <c r="F72" s="13"/>
      <c r="G72" s="13"/>
      <c r="H72" s="13"/>
      <c r="I72" s="24"/>
      <c r="J72" s="104" t="s">
        <v>118</v>
      </c>
      <c r="K72" s="104"/>
      <c r="L72" s="104"/>
      <c r="M72" s="104"/>
      <c r="N72" s="104"/>
      <c r="O72" s="104"/>
    </row>
    <row r="73" spans="1:15" ht="14.4">
      <c r="B73" s="13"/>
      <c r="C73" s="56"/>
      <c r="D73" s="56"/>
      <c r="I73" s="24"/>
      <c r="J73" s="24"/>
      <c r="K73" s="25">
        <v>8</v>
      </c>
      <c r="L73" s="25"/>
      <c r="M73" s="25">
        <v>9</v>
      </c>
      <c r="N73" s="25"/>
      <c r="O73" s="25">
        <v>10</v>
      </c>
    </row>
    <row r="74" spans="1:15" ht="14.4">
      <c r="B74" s="25"/>
      <c r="C74" s="57"/>
      <c r="D74" s="57"/>
      <c r="I74" s="47">
        <v>84</v>
      </c>
      <c r="J74" s="26" t="s">
        <v>119</v>
      </c>
      <c r="K74" s="27">
        <f>I74*K73</f>
        <v>672</v>
      </c>
      <c r="L74" s="13"/>
      <c r="M74" s="27">
        <f>I74*M73</f>
        <v>756</v>
      </c>
      <c r="N74" s="13"/>
      <c r="O74" s="27">
        <f>I74*O73</f>
        <v>840</v>
      </c>
    </row>
    <row r="75" spans="1:15" ht="14.4">
      <c r="B75" s="25"/>
      <c r="C75" s="57"/>
      <c r="D75" s="57"/>
      <c r="I75" s="24"/>
      <c r="J75" s="24"/>
      <c r="K75" s="13"/>
      <c r="L75" s="13"/>
      <c r="M75" s="13"/>
      <c r="N75" s="13"/>
      <c r="O75" s="13"/>
    </row>
    <row r="76" spans="1:15" ht="14.4">
      <c r="B76" s="25"/>
      <c r="C76" s="57"/>
      <c r="D76" s="57"/>
      <c r="I76" s="24" t="s">
        <v>120</v>
      </c>
      <c r="J76" s="24"/>
      <c r="K76" s="27">
        <f ca="1">C49</f>
        <v>564.54</v>
      </c>
      <c r="L76" s="13"/>
      <c r="M76" s="27">
        <f ca="1">C49</f>
        <v>564.54</v>
      </c>
      <c r="N76" s="13"/>
      <c r="O76" s="27">
        <f ca="1">C49</f>
        <v>564.54</v>
      </c>
    </row>
    <row r="77" spans="1:15" ht="14.4">
      <c r="B77" s="25"/>
      <c r="C77" s="57"/>
      <c r="D77" s="57"/>
      <c r="I77" s="24"/>
      <c r="J77" s="24" t="s">
        <v>44</v>
      </c>
      <c r="K77" s="13"/>
      <c r="L77" s="13"/>
      <c r="M77" s="13"/>
      <c r="N77" s="13"/>
      <c r="O77" s="13"/>
    </row>
    <row r="78" spans="1:15" ht="14.4">
      <c r="B78" s="25"/>
      <c r="C78" s="57"/>
      <c r="D78" s="57"/>
      <c r="I78" s="24" t="s">
        <v>121</v>
      </c>
      <c r="J78" s="24"/>
      <c r="K78" s="27">
        <f ca="1">C57+C64</f>
        <v>611.79999999999995</v>
      </c>
      <c r="L78" s="13"/>
      <c r="M78" s="27">
        <f ca="1">C57+C64</f>
        <v>611.79999999999995</v>
      </c>
      <c r="N78" s="13"/>
      <c r="O78" s="27">
        <f ca="1">C57+C64</f>
        <v>611.79999999999995</v>
      </c>
    </row>
    <row r="79" spans="1:15" ht="14.4">
      <c r="B79" s="25"/>
      <c r="C79" s="57"/>
      <c r="D79" s="57"/>
      <c r="I79" s="24"/>
      <c r="J79" s="24"/>
      <c r="K79" s="13"/>
      <c r="L79" s="13"/>
      <c r="M79" s="13"/>
      <c r="N79" s="13"/>
      <c r="O79" s="13"/>
    </row>
    <row r="80" spans="1:15" ht="14.4">
      <c r="B80" s="25"/>
      <c r="C80" s="57"/>
      <c r="D80" s="57"/>
      <c r="I80" s="28" t="s">
        <v>122</v>
      </c>
      <c r="J80" s="28"/>
      <c r="K80" s="29">
        <f ca="1">SUM(K76:K78)</f>
        <v>1176.3399999999999</v>
      </c>
      <c r="L80" s="30"/>
      <c r="M80" s="29">
        <f ca="1">SUM(M76:M78)</f>
        <v>1176.3399999999999</v>
      </c>
      <c r="N80" s="30"/>
      <c r="O80" s="29">
        <f ca="1">SUM(O76:O78)</f>
        <v>1176.3399999999999</v>
      </c>
    </row>
    <row r="81" spans="2:15" ht="14.4">
      <c r="B81" s="25"/>
      <c r="C81" s="57"/>
      <c r="D81" s="57"/>
      <c r="I81" s="31"/>
      <c r="J81" s="31"/>
      <c r="K81" s="32"/>
      <c r="L81" s="32"/>
      <c r="M81" s="32"/>
      <c r="N81" s="32"/>
      <c r="O81" s="32"/>
    </row>
    <row r="82" spans="2:15" ht="14.4">
      <c r="B82" s="25"/>
      <c r="C82" s="57"/>
      <c r="D82" s="57"/>
      <c r="I82" s="31" t="s">
        <v>123</v>
      </c>
      <c r="J82" s="31"/>
      <c r="K82" s="33">
        <f ca="1">K74-K80</f>
        <v>-504.33999999999992</v>
      </c>
      <c r="L82" s="32"/>
      <c r="M82" s="33">
        <f ca="1">M74-M80</f>
        <v>-420.33999999999992</v>
      </c>
      <c r="N82" s="32"/>
      <c r="O82" s="33">
        <f ca="1">O74-O80</f>
        <v>-336.33999999999992</v>
      </c>
    </row>
    <row r="83" spans="2:15" ht="14.4">
      <c r="B83" s="25"/>
      <c r="C83" s="57"/>
      <c r="D83" s="57"/>
      <c r="I83" s="31" t="s">
        <v>124</v>
      </c>
      <c r="J83" s="31"/>
      <c r="K83" s="33">
        <f ca="1">K74-K76</f>
        <v>107.46000000000004</v>
      </c>
      <c r="L83" s="32"/>
      <c r="M83" s="33">
        <f ca="1">M74-M76</f>
        <v>191.46000000000004</v>
      </c>
      <c r="N83" s="32"/>
      <c r="O83" s="33">
        <f ca="1">O74-O76</f>
        <v>275.46000000000004</v>
      </c>
    </row>
    <row r="84" spans="2:15" ht="14.4">
      <c r="B84" s="25"/>
      <c r="C84" s="57"/>
      <c r="D84" s="57"/>
    </row>
    <row r="85" spans="2:15" ht="14.4">
      <c r="B85" s="25"/>
      <c r="C85" s="57"/>
      <c r="D85" s="57"/>
    </row>
  </sheetData>
  <mergeCells count="44">
    <mergeCell ref="J72:O72"/>
    <mergeCell ref="C4:D7"/>
    <mergeCell ref="C11:D11"/>
    <mergeCell ref="C12:D12"/>
    <mergeCell ref="C13:D13"/>
    <mergeCell ref="C14:D14"/>
    <mergeCell ref="C15:D15"/>
    <mergeCell ref="C16:D16"/>
    <mergeCell ref="C17:D17"/>
    <mergeCell ref="C19:D19"/>
    <mergeCell ref="C20:D20"/>
    <mergeCell ref="C21:D21"/>
    <mergeCell ref="C22:D22"/>
    <mergeCell ref="C23:D23"/>
    <mergeCell ref="C25:D25"/>
    <mergeCell ref="I71:O71"/>
    <mergeCell ref="C45:D45"/>
    <mergeCell ref="C52:D52"/>
    <mergeCell ref="C37:D37"/>
    <mergeCell ref="C38:D38"/>
    <mergeCell ref="C61:D61"/>
    <mergeCell ref="C62:D62"/>
    <mergeCell ref="C63:D63"/>
    <mergeCell ref="C60:D60"/>
    <mergeCell ref="C46:D46"/>
    <mergeCell ref="C53:D53"/>
    <mergeCell ref="C54:D54"/>
    <mergeCell ref="C56:D56"/>
    <mergeCell ref="C24:D24"/>
    <mergeCell ref="C30:D30"/>
    <mergeCell ref="C55:D55"/>
    <mergeCell ref="C18:D18"/>
    <mergeCell ref="C3:D3"/>
    <mergeCell ref="C44:D44"/>
    <mergeCell ref="C43:D43"/>
    <mergeCell ref="C42:D42"/>
    <mergeCell ref="C26:D26"/>
    <mergeCell ref="C27:D27"/>
    <mergeCell ref="C29:D29"/>
    <mergeCell ref="C32:D32"/>
    <mergeCell ref="C33:D33"/>
    <mergeCell ref="C34:D34"/>
    <mergeCell ref="C35:D35"/>
    <mergeCell ref="C36:D36"/>
  </mergeCells>
  <phoneticPr fontId="1" type="noConversion"/>
  <conditionalFormatting sqref="C11:C17 C19:C24 C26:C27 C42:C46 C52:C56 C60:C63">
    <cfRule type="expression" dxfId="5" priority="1">
      <formula>C11=0</formula>
    </cfRule>
    <cfRule type="expression" dxfId="4" priority="2">
      <formula>C11=1</formula>
    </cfRule>
  </conditionalFormatting>
  <conditionalFormatting sqref="C29:C30 C32:C38">
    <cfRule type="expression" dxfId="3" priority="3">
      <formula>C29=0</formula>
    </cfRule>
    <cfRule type="expression" dxfId="2" priority="4">
      <formula>C29=1</formula>
    </cfRule>
  </conditionalFormatting>
  <dataValidations count="2">
    <dataValidation type="list" allowBlank="1" showInputMessage="1" showErrorMessage="1" sqref="C32:D38 C52:D56 C42:D46 C67:D85 D15:D17 C11:C17 C19:C24 C26:D27 C29:D30 C60:D63" xr:uid="{D376106E-61CE-443C-9116-7C79BCA0235B}">
      <formula1>"1,0"</formula1>
    </dataValidation>
    <dataValidation allowBlank="1" showInputMessage="1" showErrorMessage="1" sqref="C9:D10 C4" xr:uid="{DFDC7F99-74CB-4226-90F6-D1E3AD4742B7}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7846B-57B8-4460-B978-46F077228458}">
  <sheetPr>
    <pageSetUpPr fitToPage="1"/>
  </sheetPr>
  <dimension ref="A1:L111"/>
  <sheetViews>
    <sheetView zoomScaleNormal="100" workbookViewId="0">
      <selection activeCell="K75" sqref="K75"/>
    </sheetView>
  </sheetViews>
  <sheetFormatPr defaultColWidth="8.88671875" defaultRowHeight="14.4"/>
  <cols>
    <col min="1" max="1" width="46.88671875" customWidth="1"/>
    <col min="2" max="2" width="10.5546875" style="13" bestFit="1" customWidth="1"/>
    <col min="3" max="4" width="9.88671875" style="58" customWidth="1"/>
    <col min="5" max="5" width="9.88671875" style="13" customWidth="1"/>
    <col min="6" max="6" width="13.77734375" style="13" customWidth="1"/>
    <col min="7" max="7" width="10" style="13" customWidth="1"/>
    <col min="8" max="8" width="11.21875" style="13" customWidth="1"/>
  </cols>
  <sheetData>
    <row r="1" spans="1:8" ht="21.6" thickBot="1">
      <c r="A1" s="1" t="s">
        <v>158</v>
      </c>
      <c r="B1" s="12"/>
      <c r="C1" s="54"/>
      <c r="D1" s="54"/>
      <c r="E1" s="12"/>
      <c r="F1" s="12"/>
      <c r="G1" s="12"/>
      <c r="H1" s="15"/>
    </row>
    <row r="2" spans="1:8" ht="15.6" thickTop="1" thickBot="1">
      <c r="A2" s="10"/>
      <c r="B2" s="85" t="s">
        <v>33</v>
      </c>
      <c r="C2" s="100" t="s">
        <v>34</v>
      </c>
      <c r="D2" s="100"/>
      <c r="E2" s="85" t="s">
        <v>35</v>
      </c>
      <c r="F2" s="85" t="s">
        <v>36</v>
      </c>
      <c r="G2" s="85" t="s">
        <v>37</v>
      </c>
      <c r="H2" s="85" t="s">
        <v>38</v>
      </c>
    </row>
    <row r="3" spans="1:8" ht="15" customHeight="1">
      <c r="A3" s="6" t="s">
        <v>39</v>
      </c>
      <c r="B3" s="14"/>
      <c r="C3" s="105" t="s">
        <v>40</v>
      </c>
      <c r="D3" s="105"/>
      <c r="E3" s="14"/>
      <c r="F3" s="14"/>
      <c r="G3" s="14"/>
      <c r="H3" s="14"/>
    </row>
    <row r="4" spans="1:8">
      <c r="A4" s="4" t="s">
        <v>41</v>
      </c>
      <c r="B4" s="14"/>
      <c r="C4" s="106"/>
      <c r="D4" s="106"/>
      <c r="E4" s="40">
        <v>4.5</v>
      </c>
      <c r="F4" s="5" t="s">
        <v>42</v>
      </c>
      <c r="G4" s="41">
        <v>155</v>
      </c>
      <c r="H4" s="39">
        <f>E4*G4</f>
        <v>697.5</v>
      </c>
    </row>
    <row r="5" spans="1:8">
      <c r="A5" s="6" t="s">
        <v>43</v>
      </c>
      <c r="B5" s="14"/>
      <c r="C5" s="106"/>
      <c r="D5" s="106"/>
      <c r="E5" s="14" t="s">
        <v>44</v>
      </c>
      <c r="F5" s="14" t="s">
        <v>44</v>
      </c>
      <c r="G5" s="14"/>
      <c r="H5" s="16">
        <f>SUM(H4:H4)</f>
        <v>697.5</v>
      </c>
    </row>
    <row r="6" spans="1:8">
      <c r="A6" s="4"/>
      <c r="B6" s="14"/>
      <c r="C6" s="106"/>
      <c r="D6" s="106"/>
      <c r="E6" s="14"/>
      <c r="F6" s="14" t="s">
        <v>44</v>
      </c>
      <c r="G6" s="14"/>
      <c r="H6" s="14"/>
    </row>
    <row r="7" spans="1:8">
      <c r="A7" s="6" t="s">
        <v>45</v>
      </c>
      <c r="B7" s="14"/>
      <c r="C7" s="68"/>
      <c r="D7" s="68"/>
      <c r="E7" s="14"/>
      <c r="F7" s="14"/>
      <c r="G7" s="14"/>
      <c r="H7" s="14"/>
    </row>
    <row r="8" spans="1:8">
      <c r="A8" s="9" t="s">
        <v>46</v>
      </c>
      <c r="B8" s="14"/>
      <c r="C8" s="55"/>
      <c r="D8" s="55"/>
      <c r="E8" s="14"/>
      <c r="F8" s="14"/>
      <c r="G8" s="14"/>
      <c r="H8" s="14"/>
    </row>
    <row r="9" spans="1:8">
      <c r="A9" s="7" t="s">
        <v>47</v>
      </c>
      <c r="B9" s="14"/>
      <c r="C9" s="55"/>
      <c r="D9" s="55"/>
      <c r="E9" s="14"/>
      <c r="F9" s="14"/>
      <c r="G9" s="14"/>
      <c r="H9" s="14"/>
    </row>
    <row r="10" spans="1:8">
      <c r="A10" s="35" t="s">
        <v>48</v>
      </c>
      <c r="B10" s="5" t="s">
        <v>49</v>
      </c>
      <c r="C10" s="101">
        <v>1</v>
      </c>
      <c r="D10" s="102"/>
      <c r="E10" s="36">
        <v>1</v>
      </c>
      <c r="F10" s="5" t="s">
        <v>50</v>
      </c>
      <c r="G10" s="37">
        <v>9</v>
      </c>
      <c r="H10" s="19">
        <f>E10*G10</f>
        <v>9</v>
      </c>
    </row>
    <row r="11" spans="1:8">
      <c r="A11" s="35" t="s">
        <v>51</v>
      </c>
      <c r="B11" s="5" t="s">
        <v>53</v>
      </c>
      <c r="C11" s="101">
        <v>1</v>
      </c>
      <c r="D11" s="102"/>
      <c r="E11" s="36">
        <v>1</v>
      </c>
      <c r="F11" s="5" t="s">
        <v>50</v>
      </c>
      <c r="G11" s="37">
        <v>35</v>
      </c>
      <c r="H11" s="19">
        <f t="shared" ref="H11:H36" si="0">E11*G11</f>
        <v>35</v>
      </c>
    </row>
    <row r="12" spans="1:8">
      <c r="A12" s="35" t="s">
        <v>52</v>
      </c>
      <c r="B12" s="5" t="s">
        <v>53</v>
      </c>
      <c r="C12" s="101">
        <v>1</v>
      </c>
      <c r="D12" s="102"/>
      <c r="E12" s="36">
        <v>0</v>
      </c>
      <c r="F12" s="5" t="s">
        <v>50</v>
      </c>
      <c r="G12" s="37">
        <v>42</v>
      </c>
      <c r="H12" s="19">
        <f t="shared" si="0"/>
        <v>0</v>
      </c>
    </row>
    <row r="13" spans="1:8">
      <c r="A13" s="35" t="s">
        <v>54</v>
      </c>
      <c r="B13" s="5" t="s">
        <v>55</v>
      </c>
      <c r="C13" s="101">
        <v>1</v>
      </c>
      <c r="D13" s="102"/>
      <c r="E13" s="36">
        <v>1</v>
      </c>
      <c r="F13" s="5" t="s">
        <v>50</v>
      </c>
      <c r="G13" s="37">
        <v>10</v>
      </c>
      <c r="H13" s="19">
        <f t="shared" si="0"/>
        <v>10</v>
      </c>
    </row>
    <row r="14" spans="1:8">
      <c r="A14" s="35" t="s">
        <v>56</v>
      </c>
      <c r="B14" s="5" t="s">
        <v>57</v>
      </c>
      <c r="C14" s="101">
        <v>0</v>
      </c>
      <c r="D14" s="102"/>
      <c r="E14" s="36">
        <v>60</v>
      </c>
      <c r="F14" s="5" t="s">
        <v>136</v>
      </c>
      <c r="G14" s="37">
        <v>4.5</v>
      </c>
      <c r="H14" s="19">
        <f t="shared" si="0"/>
        <v>270</v>
      </c>
    </row>
    <row r="15" spans="1:8">
      <c r="A15" s="35" t="s">
        <v>59</v>
      </c>
      <c r="B15" s="5" t="s">
        <v>60</v>
      </c>
      <c r="C15" s="101">
        <v>0</v>
      </c>
      <c r="D15" s="102"/>
      <c r="E15" s="71">
        <v>3</v>
      </c>
      <c r="F15" s="5" t="s">
        <v>61</v>
      </c>
      <c r="G15" s="73">
        <v>15</v>
      </c>
      <c r="H15" s="19">
        <f t="shared" si="0"/>
        <v>45</v>
      </c>
    </row>
    <row r="16" spans="1:8">
      <c r="A16" s="35" t="s">
        <v>62</v>
      </c>
      <c r="B16" s="5" t="s">
        <v>55</v>
      </c>
      <c r="C16" s="101">
        <v>1</v>
      </c>
      <c r="D16" s="101"/>
      <c r="E16" s="36">
        <v>1</v>
      </c>
      <c r="F16" s="5" t="s">
        <v>63</v>
      </c>
      <c r="G16" s="37">
        <v>50</v>
      </c>
      <c r="H16" s="19">
        <f t="shared" si="0"/>
        <v>50</v>
      </c>
    </row>
    <row r="17" spans="1:8">
      <c r="A17" s="35" t="s">
        <v>64</v>
      </c>
      <c r="B17" s="5"/>
      <c r="C17" s="83"/>
      <c r="D17" s="83"/>
      <c r="E17" s="76" t="s">
        <v>44</v>
      </c>
      <c r="F17" s="76"/>
      <c r="G17" s="77"/>
      <c r="H17" s="42"/>
    </row>
    <row r="18" spans="1:8">
      <c r="A18" s="35" t="s">
        <v>65</v>
      </c>
      <c r="B18" s="5" t="s">
        <v>57</v>
      </c>
      <c r="C18" s="101">
        <v>1</v>
      </c>
      <c r="D18" s="101"/>
      <c r="E18" s="36">
        <v>100</v>
      </c>
      <c r="F18" s="5" t="s">
        <v>132</v>
      </c>
      <c r="G18" s="37">
        <v>0.91</v>
      </c>
      <c r="H18" s="19">
        <f t="shared" ref="H18:H19" si="1">E18*G18</f>
        <v>91</v>
      </c>
    </row>
    <row r="19" spans="1:8">
      <c r="A19" s="35" t="s">
        <v>67</v>
      </c>
      <c r="B19" s="5"/>
      <c r="C19" s="101">
        <v>1</v>
      </c>
      <c r="D19" s="102"/>
      <c r="E19" s="74">
        <v>40</v>
      </c>
      <c r="F19" s="5" t="s">
        <v>132</v>
      </c>
      <c r="G19" s="75">
        <v>0.68</v>
      </c>
      <c r="H19" s="19">
        <f t="shared" si="1"/>
        <v>27.200000000000003</v>
      </c>
    </row>
    <row r="20" spans="1:8">
      <c r="A20" s="35" t="s">
        <v>68</v>
      </c>
      <c r="B20" s="5"/>
      <c r="C20" s="101">
        <v>1</v>
      </c>
      <c r="D20" s="102"/>
      <c r="E20" s="36">
        <v>40</v>
      </c>
      <c r="F20" s="5" t="s">
        <v>132</v>
      </c>
      <c r="G20" s="37">
        <v>0.69</v>
      </c>
      <c r="H20" s="19">
        <f>E20*G20</f>
        <v>27.599999999999998</v>
      </c>
    </row>
    <row r="21" spans="1:8">
      <c r="A21" s="35" t="s">
        <v>69</v>
      </c>
      <c r="B21" s="5"/>
      <c r="C21" s="101">
        <v>1</v>
      </c>
      <c r="D21" s="102"/>
      <c r="E21" s="36">
        <v>10</v>
      </c>
      <c r="F21" s="5" t="s">
        <v>132</v>
      </c>
      <c r="G21" s="37">
        <v>0.4</v>
      </c>
      <c r="H21" s="19">
        <f t="shared" si="0"/>
        <v>4</v>
      </c>
    </row>
    <row r="22" spans="1:8">
      <c r="A22" s="35" t="s">
        <v>70</v>
      </c>
      <c r="B22" s="5"/>
      <c r="C22" s="101">
        <v>1</v>
      </c>
      <c r="D22" s="102"/>
      <c r="E22" s="36">
        <v>1</v>
      </c>
      <c r="F22" s="5" t="s">
        <v>50</v>
      </c>
      <c r="G22" s="37">
        <v>19</v>
      </c>
      <c r="H22" s="19">
        <f t="shared" si="0"/>
        <v>19</v>
      </c>
    </row>
    <row r="23" spans="1:8">
      <c r="A23" s="35" t="s">
        <v>71</v>
      </c>
      <c r="B23" s="14" t="s">
        <v>72</v>
      </c>
      <c r="C23" s="83"/>
      <c r="D23" s="83"/>
      <c r="E23" s="83"/>
      <c r="F23" s="83"/>
      <c r="G23" s="83"/>
      <c r="H23" s="83"/>
    </row>
    <row r="24" spans="1:8">
      <c r="A24" s="35" t="s">
        <v>73</v>
      </c>
      <c r="B24" s="14"/>
      <c r="C24" s="101">
        <v>0</v>
      </c>
      <c r="D24" s="102"/>
      <c r="E24" s="36">
        <v>0</v>
      </c>
      <c r="F24" s="5" t="s">
        <v>50</v>
      </c>
      <c r="G24" s="37">
        <v>119.35</v>
      </c>
      <c r="H24" s="19">
        <f>E24*G24</f>
        <v>0</v>
      </c>
    </row>
    <row r="25" spans="1:8">
      <c r="A25" s="35" t="s">
        <v>74</v>
      </c>
      <c r="B25" s="14"/>
      <c r="C25" s="101">
        <v>0</v>
      </c>
      <c r="D25" s="102"/>
      <c r="E25" s="36">
        <v>2</v>
      </c>
      <c r="F25" s="5" t="s">
        <v>50</v>
      </c>
      <c r="G25" s="37">
        <v>20</v>
      </c>
      <c r="H25" s="19">
        <f>E25*G25</f>
        <v>40</v>
      </c>
    </row>
    <row r="26" spans="1:8">
      <c r="A26" s="35" t="s">
        <v>75</v>
      </c>
      <c r="B26" s="5" t="s">
        <v>72</v>
      </c>
      <c r="C26" s="83"/>
      <c r="D26" s="83"/>
      <c r="E26" s="83"/>
      <c r="F26" s="83"/>
      <c r="G26" s="83"/>
      <c r="H26" s="83"/>
    </row>
    <row r="27" spans="1:8">
      <c r="A27" s="35" t="s">
        <v>76</v>
      </c>
      <c r="C27" s="101">
        <v>0</v>
      </c>
      <c r="D27" s="102"/>
      <c r="E27" s="71">
        <v>0</v>
      </c>
      <c r="F27" s="5" t="s">
        <v>50</v>
      </c>
      <c r="G27" s="73">
        <v>70.97</v>
      </c>
      <c r="H27" s="19">
        <f>E27*G27</f>
        <v>0</v>
      </c>
    </row>
    <row r="28" spans="1:8">
      <c r="A28" s="35" t="s">
        <v>77</v>
      </c>
      <c r="C28" s="101">
        <v>0</v>
      </c>
      <c r="D28" s="101"/>
      <c r="E28" s="78">
        <v>2</v>
      </c>
      <c r="F28" s="13" t="s">
        <v>50</v>
      </c>
      <c r="G28" s="79">
        <v>12</v>
      </c>
      <c r="H28" s="49">
        <f>E28*G28</f>
        <v>24</v>
      </c>
    </row>
    <row r="29" spans="1:8">
      <c r="A29" s="35" t="s">
        <v>78</v>
      </c>
      <c r="B29" s="5" t="s">
        <v>79</v>
      </c>
      <c r="C29" s="83"/>
      <c r="D29" s="83"/>
      <c r="E29" s="83"/>
      <c r="F29" s="83"/>
      <c r="G29" s="83"/>
      <c r="H29" s="83"/>
    </row>
    <row r="30" spans="1:8">
      <c r="A30" s="35" t="s">
        <v>80</v>
      </c>
      <c r="B30" s="5"/>
      <c r="C30" s="101">
        <v>1</v>
      </c>
      <c r="D30" s="102"/>
      <c r="E30" s="36">
        <v>1</v>
      </c>
      <c r="F30" s="5" t="s">
        <v>50</v>
      </c>
      <c r="G30" s="37">
        <v>39.619999999999997</v>
      </c>
      <c r="H30" s="19">
        <f>E30*G30</f>
        <v>39.619999999999997</v>
      </c>
    </row>
    <row r="31" spans="1:8">
      <c r="A31" s="35" t="s">
        <v>81</v>
      </c>
      <c r="B31" s="5"/>
      <c r="C31" s="101">
        <v>1</v>
      </c>
      <c r="D31" s="102"/>
      <c r="E31" s="36">
        <v>1</v>
      </c>
      <c r="F31" s="5" t="s">
        <v>50</v>
      </c>
      <c r="G31" s="37">
        <v>9</v>
      </c>
      <c r="H31" s="19">
        <f>E31*G31</f>
        <v>9</v>
      </c>
    </row>
    <row r="32" spans="1:8">
      <c r="A32" s="35" t="s">
        <v>82</v>
      </c>
      <c r="B32" s="5"/>
      <c r="C32" s="101">
        <v>0</v>
      </c>
      <c r="D32" s="102"/>
      <c r="E32" s="36">
        <v>5</v>
      </c>
      <c r="F32" s="5" t="s">
        <v>83</v>
      </c>
      <c r="G32" s="37">
        <v>12</v>
      </c>
      <c r="H32" s="19">
        <f>E32*G32</f>
        <v>60</v>
      </c>
    </row>
    <row r="33" spans="1:8">
      <c r="A33" s="35" t="s">
        <v>84</v>
      </c>
      <c r="B33" s="5"/>
      <c r="C33" s="101">
        <v>1</v>
      </c>
      <c r="D33" s="102"/>
      <c r="E33" s="36">
        <v>10</v>
      </c>
      <c r="F33" s="5" t="s">
        <v>83</v>
      </c>
      <c r="G33" s="37">
        <v>15</v>
      </c>
      <c r="H33" s="19">
        <f>E33*G33</f>
        <v>150</v>
      </c>
    </row>
    <row r="34" spans="1:8">
      <c r="A34" s="35" t="s">
        <v>85</v>
      </c>
      <c r="B34" s="5"/>
      <c r="C34" s="101">
        <v>1</v>
      </c>
      <c r="D34" s="102"/>
      <c r="E34" s="36">
        <v>0</v>
      </c>
      <c r="F34" s="5" t="s">
        <v>86</v>
      </c>
      <c r="G34" s="37">
        <v>18</v>
      </c>
      <c r="H34" s="19">
        <f>E34*G34</f>
        <v>0</v>
      </c>
    </row>
    <row r="35" spans="1:8">
      <c r="A35" s="35" t="s">
        <v>87</v>
      </c>
      <c r="B35" s="5"/>
      <c r="C35" s="101">
        <v>1</v>
      </c>
      <c r="D35" s="102"/>
      <c r="E35" s="36">
        <v>1</v>
      </c>
      <c r="F35" s="5" t="s">
        <v>50</v>
      </c>
      <c r="G35" s="37">
        <v>78.75</v>
      </c>
      <c r="H35" s="19">
        <f t="shared" si="0"/>
        <v>78.75</v>
      </c>
    </row>
    <row r="36" spans="1:8">
      <c r="A36" s="35" t="s">
        <v>88</v>
      </c>
      <c r="B36" s="5"/>
      <c r="C36" s="107"/>
      <c r="D36" s="108"/>
      <c r="E36" s="36"/>
      <c r="F36" s="5" t="s">
        <v>89</v>
      </c>
      <c r="G36" s="37"/>
      <c r="H36" s="19">
        <f t="shared" si="0"/>
        <v>0</v>
      </c>
    </row>
    <row r="37" spans="1:8">
      <c r="A37" s="6" t="s">
        <v>90</v>
      </c>
      <c r="B37" s="14"/>
      <c r="C37" s="59">
        <f ca="1">SUMIF(C10:D36,"1",H10:H36)</f>
        <v>550.16999999999996</v>
      </c>
      <c r="D37" s="60">
        <f ca="1">SUMIF(C10:D36,"0",H10:H36)</f>
        <v>439</v>
      </c>
      <c r="E37" s="14"/>
      <c r="F37" s="50"/>
      <c r="G37" s="14"/>
      <c r="H37" s="21">
        <f>SUM(H10:H35)</f>
        <v>989.17000000000007</v>
      </c>
    </row>
    <row r="38" spans="1:8">
      <c r="C38" s="13"/>
      <c r="D38" s="13"/>
    </row>
    <row r="39" spans="1:8">
      <c r="A39" s="7" t="s">
        <v>91</v>
      </c>
      <c r="B39" s="14"/>
      <c r="C39" s="55"/>
      <c r="D39" s="55"/>
      <c r="F39" s="14"/>
      <c r="G39" s="14"/>
      <c r="H39" s="14"/>
    </row>
    <row r="40" spans="1:8">
      <c r="A40" s="35" t="s">
        <v>92</v>
      </c>
      <c r="B40" s="5" t="s">
        <v>93</v>
      </c>
      <c r="C40" s="101">
        <v>0</v>
      </c>
      <c r="D40" s="102"/>
      <c r="E40" s="36">
        <v>1</v>
      </c>
      <c r="F40" s="5" t="s">
        <v>50</v>
      </c>
      <c r="G40" s="37">
        <v>314</v>
      </c>
      <c r="H40" s="19">
        <f>E40*G40</f>
        <v>314</v>
      </c>
    </row>
    <row r="41" spans="1:8">
      <c r="A41" s="35" t="s">
        <v>94</v>
      </c>
      <c r="B41" s="5"/>
      <c r="C41" s="101">
        <v>0</v>
      </c>
      <c r="D41" s="102"/>
      <c r="E41" s="36">
        <v>450</v>
      </c>
      <c r="F41" s="5" t="s">
        <v>157</v>
      </c>
      <c r="G41" s="37">
        <v>1.45</v>
      </c>
      <c r="H41" s="19">
        <f t="shared" ref="H41:H44" si="2">E41*G41</f>
        <v>652.5</v>
      </c>
    </row>
    <row r="42" spans="1:8">
      <c r="A42" s="35" t="s">
        <v>96</v>
      </c>
      <c r="B42" s="5"/>
      <c r="C42" s="101">
        <v>0</v>
      </c>
      <c r="D42" s="102"/>
      <c r="E42" s="36">
        <v>1</v>
      </c>
      <c r="F42" s="5" t="s">
        <v>50</v>
      </c>
      <c r="G42" s="37">
        <v>71.819999999999993</v>
      </c>
      <c r="H42" s="19">
        <f t="shared" si="2"/>
        <v>71.819999999999993</v>
      </c>
    </row>
    <row r="43" spans="1:8">
      <c r="A43" s="35" t="s">
        <v>97</v>
      </c>
      <c r="B43" s="5"/>
      <c r="C43" s="101">
        <v>0</v>
      </c>
      <c r="D43" s="102"/>
      <c r="E43" s="36">
        <v>1</v>
      </c>
      <c r="F43" s="11">
        <v>0.15</v>
      </c>
      <c r="G43" s="37">
        <v>200</v>
      </c>
      <c r="H43" s="19">
        <f t="shared" si="2"/>
        <v>200</v>
      </c>
    </row>
    <row r="44" spans="1:8">
      <c r="A44" s="35" t="s">
        <v>98</v>
      </c>
      <c r="B44" s="5"/>
      <c r="C44" s="101">
        <v>0</v>
      </c>
      <c r="D44" s="102"/>
      <c r="E44" s="36">
        <v>1</v>
      </c>
      <c r="F44" s="5" t="s">
        <v>50</v>
      </c>
      <c r="G44" s="37">
        <v>25</v>
      </c>
      <c r="H44" s="19">
        <f t="shared" si="2"/>
        <v>25</v>
      </c>
    </row>
    <row r="45" spans="1:8">
      <c r="A45" s="6" t="s">
        <v>99</v>
      </c>
      <c r="C45" s="59">
        <f ca="1">SUMIF(C40:D44,"1",H40:H44)</f>
        <v>0</v>
      </c>
      <c r="D45" s="60">
        <f ca="1">SUMIF(C40:D44,"0",H40:H44)</f>
        <v>1263.32</v>
      </c>
      <c r="H45" s="22">
        <f>SUM(H40:H44)</f>
        <v>1263.32</v>
      </c>
    </row>
    <row r="46" spans="1:8">
      <c r="C46" s="13"/>
      <c r="D46" s="13"/>
    </row>
    <row r="47" spans="1:8">
      <c r="A47" s="8" t="s">
        <v>100</v>
      </c>
      <c r="C47" s="62">
        <f ca="1">C37+C45</f>
        <v>550.16999999999996</v>
      </c>
      <c r="D47" s="61">
        <f ca="1">D37+D45</f>
        <v>1702.32</v>
      </c>
      <c r="E47" s="52" t="s">
        <v>44</v>
      </c>
      <c r="H47" s="21">
        <f>H37+H45</f>
        <v>2252.4899999999998</v>
      </c>
    </row>
    <row r="48" spans="1:8">
      <c r="C48" s="13"/>
      <c r="D48" s="13"/>
    </row>
    <row r="49" spans="1:8">
      <c r="A49" s="9" t="s">
        <v>101</v>
      </c>
      <c r="B49" s="14"/>
      <c r="C49" s="13"/>
      <c r="D49" s="67"/>
      <c r="E49" s="14"/>
      <c r="F49" s="14"/>
      <c r="G49" s="14"/>
      <c r="H49" s="14"/>
    </row>
    <row r="50" spans="1:8">
      <c r="A50" s="23" t="s">
        <v>102</v>
      </c>
      <c r="B50" s="5"/>
      <c r="C50" s="101">
        <v>1</v>
      </c>
      <c r="D50" s="102"/>
      <c r="E50" s="43"/>
      <c r="F50" s="44" t="s">
        <v>50</v>
      </c>
      <c r="G50" s="45"/>
      <c r="H50" s="46">
        <f t="shared" ref="H50:H53" si="3">E50*G50</f>
        <v>0</v>
      </c>
    </row>
    <row r="51" spans="1:8">
      <c r="A51" s="23" t="s">
        <v>103</v>
      </c>
      <c r="B51" s="5"/>
      <c r="C51" s="101">
        <v>1</v>
      </c>
      <c r="D51" s="102"/>
      <c r="E51" s="18">
        <v>0.5</v>
      </c>
      <c r="F51" s="5" t="s">
        <v>50</v>
      </c>
      <c r="G51" s="17">
        <v>72</v>
      </c>
      <c r="H51" s="19">
        <f t="shared" si="3"/>
        <v>36</v>
      </c>
    </row>
    <row r="52" spans="1:8">
      <c r="A52" s="23" t="s">
        <v>104</v>
      </c>
      <c r="B52" s="5"/>
      <c r="C52" s="101">
        <v>1</v>
      </c>
      <c r="D52" s="102"/>
      <c r="E52" s="18">
        <v>0.1</v>
      </c>
      <c r="F52" s="5"/>
      <c r="G52" s="17">
        <v>36</v>
      </c>
      <c r="H52" s="19">
        <f t="shared" si="3"/>
        <v>3.6</v>
      </c>
    </row>
    <row r="53" spans="1:8">
      <c r="A53" s="23" t="s">
        <v>105</v>
      </c>
      <c r="B53" s="5"/>
      <c r="C53" s="101">
        <v>1</v>
      </c>
      <c r="D53" s="102"/>
      <c r="E53" s="18">
        <v>0.1</v>
      </c>
      <c r="F53" s="5" t="s">
        <v>50</v>
      </c>
      <c r="G53" s="17">
        <v>250</v>
      </c>
      <c r="H53" s="19">
        <f t="shared" si="3"/>
        <v>25</v>
      </c>
    </row>
    <row r="54" spans="1:8">
      <c r="A54" s="23" t="s">
        <v>106</v>
      </c>
      <c r="B54" s="5"/>
      <c r="C54" s="101">
        <v>1</v>
      </c>
      <c r="D54" s="102"/>
      <c r="E54" s="18">
        <v>1</v>
      </c>
      <c r="F54" s="5" t="s">
        <v>50</v>
      </c>
      <c r="G54" s="17">
        <v>7</v>
      </c>
      <c r="H54" s="19">
        <f>E54*G54</f>
        <v>7</v>
      </c>
    </row>
    <row r="55" spans="1:8">
      <c r="A55" s="8" t="s">
        <v>107</v>
      </c>
      <c r="C55" s="59">
        <f ca="1">SUMIF(C50:D54,"1",H50:H54)</f>
        <v>71.599999999999994</v>
      </c>
      <c r="D55" s="60">
        <f ca="1">SUMIF(C50:D54,"0",H50:H54)</f>
        <v>0</v>
      </c>
      <c r="H55" s="21">
        <f>SUM(H50:H54)</f>
        <v>71.599999999999994</v>
      </c>
    </row>
    <row r="56" spans="1:8">
      <c r="C56" s="13"/>
      <c r="D56" s="13"/>
    </row>
    <row r="57" spans="1:8">
      <c r="A57" s="9" t="s">
        <v>108</v>
      </c>
      <c r="B57" s="14"/>
      <c r="C57" s="13"/>
      <c r="D57" s="67"/>
      <c r="E57" s="48"/>
      <c r="F57" s="48"/>
      <c r="G57" s="48"/>
      <c r="H57" s="48"/>
    </row>
    <row r="58" spans="1:8">
      <c r="A58" s="23" t="s">
        <v>109</v>
      </c>
      <c r="B58" s="5"/>
      <c r="C58" s="101">
        <v>1</v>
      </c>
      <c r="D58" s="102"/>
      <c r="E58" s="18">
        <v>0.1</v>
      </c>
      <c r="F58" s="5" t="s">
        <v>50</v>
      </c>
      <c r="G58" s="17">
        <v>400</v>
      </c>
      <c r="H58" s="19">
        <f t="shared" ref="H58:H59" si="4">E58*G58</f>
        <v>40</v>
      </c>
    </row>
    <row r="59" spans="1:8">
      <c r="A59" s="23" t="s">
        <v>110</v>
      </c>
      <c r="B59" s="5"/>
      <c r="C59" s="101">
        <v>1</v>
      </c>
      <c r="D59" s="102"/>
      <c r="E59" s="18">
        <v>1</v>
      </c>
      <c r="F59" s="5" t="s">
        <v>50</v>
      </c>
      <c r="G59" s="17">
        <v>300</v>
      </c>
      <c r="H59" s="19">
        <f t="shared" si="4"/>
        <v>300</v>
      </c>
    </row>
    <row r="60" spans="1:8">
      <c r="A60" s="23" t="s">
        <v>111</v>
      </c>
      <c r="B60" s="5"/>
      <c r="C60" s="101">
        <v>1</v>
      </c>
      <c r="D60" s="102"/>
      <c r="E60" s="18">
        <v>0</v>
      </c>
      <c r="F60" s="5" t="s">
        <v>50</v>
      </c>
      <c r="G60" s="17">
        <v>37</v>
      </c>
      <c r="H60" s="19">
        <f>E60*G60</f>
        <v>0</v>
      </c>
    </row>
    <row r="61" spans="1:8">
      <c r="A61" s="23" t="s">
        <v>112</v>
      </c>
      <c r="B61" s="5"/>
      <c r="C61" s="101">
        <v>1</v>
      </c>
      <c r="D61" s="102"/>
      <c r="E61" s="18">
        <v>1</v>
      </c>
      <c r="F61" s="5" t="s">
        <v>50</v>
      </c>
      <c r="G61" s="17">
        <v>53</v>
      </c>
      <c r="H61" s="19">
        <f>E61*G61</f>
        <v>53</v>
      </c>
    </row>
    <row r="62" spans="1:8">
      <c r="A62" s="8" t="s">
        <v>113</v>
      </c>
      <c r="C62" s="59">
        <f ca="1">SUMIF(C58:D61,"1",H58:H61)</f>
        <v>393</v>
      </c>
      <c r="D62" s="60">
        <f ca="1">SUMIF(C58:D61,"0",H58:H61)</f>
        <v>0</v>
      </c>
      <c r="H62" s="21">
        <f>SUM(H58:H61)</f>
        <v>393</v>
      </c>
    </row>
    <row r="63" spans="1:8">
      <c r="C63" s="13"/>
      <c r="D63" s="13"/>
    </row>
    <row r="64" spans="1:8" ht="24">
      <c r="A64" s="51" t="s">
        <v>114</v>
      </c>
      <c r="C64" s="69">
        <f ca="1">C47+C55+C62</f>
        <v>1014.77</v>
      </c>
      <c r="D64" s="70">
        <f ca="1">D47+D55+D62</f>
        <v>1702.32</v>
      </c>
      <c r="E64" s="52" t="s">
        <v>44</v>
      </c>
      <c r="H64" s="34">
        <f>H47+H55+H62</f>
        <v>2717.0899999999997</v>
      </c>
    </row>
    <row r="65" spans="1:7">
      <c r="C65" s="13"/>
      <c r="D65" s="13"/>
    </row>
    <row r="66" spans="1:7">
      <c r="C66" s="56"/>
      <c r="D66" s="56"/>
    </row>
    <row r="67" spans="1:7">
      <c r="C67" s="56"/>
      <c r="D67" s="56"/>
    </row>
    <row r="70" spans="1:7">
      <c r="A70" s="81" t="s">
        <v>115</v>
      </c>
      <c r="B70" s="82">
        <f ca="1">SUM(H5-C64)</f>
        <v>-317.27</v>
      </c>
      <c r="C70"/>
      <c r="D70"/>
      <c r="E70"/>
      <c r="F70"/>
      <c r="G70"/>
    </row>
    <row r="71" spans="1:7">
      <c r="A71" s="96" t="s">
        <v>116</v>
      </c>
      <c r="B71" s="97"/>
      <c r="C71"/>
      <c r="D71"/>
      <c r="E71"/>
      <c r="F71"/>
      <c r="G71"/>
    </row>
    <row r="72" spans="1:7">
      <c r="B72"/>
      <c r="C72"/>
      <c r="D72"/>
      <c r="E72"/>
      <c r="F72"/>
      <c r="G72"/>
    </row>
    <row r="73" spans="1:7">
      <c r="A73" s="103" t="s">
        <v>117</v>
      </c>
      <c r="B73" s="103"/>
      <c r="C73" s="103"/>
      <c r="D73" s="103"/>
      <c r="E73" s="103"/>
      <c r="F73" s="103"/>
      <c r="G73" s="103"/>
    </row>
    <row r="74" spans="1:7">
      <c r="A74" s="63"/>
      <c r="B74" s="24"/>
      <c r="C74" s="64" t="s">
        <v>118</v>
      </c>
      <c r="D74" s="64"/>
      <c r="E74" s="64"/>
      <c r="F74" s="64"/>
      <c r="G74" s="64"/>
    </row>
    <row r="75" spans="1:7">
      <c r="A75" s="24"/>
      <c r="B75" s="24"/>
      <c r="C75" s="25">
        <v>4</v>
      </c>
      <c r="D75" s="25"/>
      <c r="E75" s="25">
        <v>4.5</v>
      </c>
      <c r="F75" s="25"/>
      <c r="G75" s="25">
        <v>5</v>
      </c>
    </row>
    <row r="76" spans="1:7">
      <c r="A76" s="47">
        <v>155</v>
      </c>
      <c r="B76" s="26" t="s">
        <v>119</v>
      </c>
      <c r="C76" s="27">
        <f>A76*C75</f>
        <v>620</v>
      </c>
      <c r="D76" s="13"/>
      <c r="E76" s="27">
        <f>A76*E75</f>
        <v>697.5</v>
      </c>
      <c r="G76" s="27">
        <f>A76*G75</f>
        <v>775</v>
      </c>
    </row>
    <row r="77" spans="1:7">
      <c r="A77" s="24"/>
      <c r="B77" s="24"/>
      <c r="C77" s="13"/>
      <c r="D77" s="13"/>
    </row>
    <row r="78" spans="1:7">
      <c r="A78" s="24" t="s">
        <v>120</v>
      </c>
      <c r="B78" s="24"/>
      <c r="C78" s="27">
        <f ca="1">C47</f>
        <v>550.16999999999996</v>
      </c>
      <c r="D78" s="13"/>
      <c r="E78" s="27">
        <f ca="1">C47</f>
        <v>550.16999999999996</v>
      </c>
      <c r="G78" s="27">
        <f ca="1">C47</f>
        <v>550.16999999999996</v>
      </c>
    </row>
    <row r="79" spans="1:7">
      <c r="A79" s="24"/>
      <c r="B79" s="24" t="s">
        <v>44</v>
      </c>
      <c r="C79" s="13"/>
      <c r="D79" s="13"/>
    </row>
    <row r="80" spans="1:7">
      <c r="A80" s="24" t="s">
        <v>121</v>
      </c>
      <c r="B80" s="24"/>
      <c r="C80" s="27">
        <f ca="1">C55+C62</f>
        <v>464.6</v>
      </c>
      <c r="D80" s="13"/>
      <c r="E80" s="27">
        <f ca="1">C55+C62</f>
        <v>464.6</v>
      </c>
      <c r="G80" s="27">
        <f ca="1">C55+C62</f>
        <v>464.6</v>
      </c>
    </row>
    <row r="81" spans="1:12">
      <c r="A81" s="24"/>
      <c r="B81" s="24"/>
      <c r="C81" s="13"/>
      <c r="D81" s="13"/>
    </row>
    <row r="82" spans="1:12">
      <c r="A82" s="28" t="s">
        <v>122</v>
      </c>
      <c r="B82" s="28"/>
      <c r="C82" s="29">
        <f ca="1">SUM(C78:C80)</f>
        <v>1014.77</v>
      </c>
      <c r="D82" s="30"/>
      <c r="E82" s="29">
        <f ca="1">SUM(E78:E80)</f>
        <v>1014.77</v>
      </c>
      <c r="F82" s="30"/>
      <c r="G82" s="29">
        <f ca="1">SUM(G78:G80)</f>
        <v>1014.77</v>
      </c>
    </row>
    <row r="83" spans="1:12">
      <c r="A83" s="31"/>
      <c r="B83" s="31"/>
      <c r="C83" s="32"/>
      <c r="D83" s="32"/>
      <c r="E83" s="32"/>
      <c r="F83" s="32"/>
      <c r="G83" s="32"/>
    </row>
    <row r="84" spans="1:12">
      <c r="A84" s="31" t="s">
        <v>123</v>
      </c>
      <c r="B84" s="31"/>
      <c r="C84" s="33">
        <f ca="1">C76-C82</f>
        <v>-394.77</v>
      </c>
      <c r="D84" s="32"/>
      <c r="E84" s="33">
        <f ca="1">E76-E82</f>
        <v>-317.27</v>
      </c>
      <c r="F84" s="32"/>
      <c r="G84" s="33">
        <f ca="1">G76-G82</f>
        <v>-239.76999999999998</v>
      </c>
      <c r="I84" s="13"/>
      <c r="J84" s="13"/>
      <c r="K84" s="13"/>
      <c r="L84" s="13"/>
    </row>
    <row r="85" spans="1:12">
      <c r="A85" s="31" t="s">
        <v>124</v>
      </c>
      <c r="B85" s="31"/>
      <c r="C85" s="33">
        <f ca="1">C76-C78</f>
        <v>69.830000000000041</v>
      </c>
      <c r="D85" s="32"/>
      <c r="E85" s="33">
        <f ca="1">E76-E78</f>
        <v>147.33000000000004</v>
      </c>
      <c r="F85" s="32"/>
      <c r="G85" s="33">
        <f ca="1">G76-G78</f>
        <v>224.83000000000004</v>
      </c>
      <c r="I85" s="13"/>
      <c r="J85" s="13"/>
      <c r="K85" s="13"/>
      <c r="L85" s="13"/>
    </row>
    <row r="86" spans="1:12">
      <c r="I86" s="13"/>
      <c r="J86" s="13"/>
      <c r="K86" s="13"/>
      <c r="L86" s="13"/>
    </row>
    <row r="87" spans="1:12">
      <c r="I87" s="13"/>
      <c r="J87" s="13"/>
      <c r="K87" s="13"/>
      <c r="L87" s="13"/>
    </row>
    <row r="88" spans="1:12">
      <c r="I88" s="13"/>
      <c r="J88" s="13"/>
      <c r="K88" s="13"/>
      <c r="L88" s="13"/>
    </row>
    <row r="89" spans="1:12">
      <c r="I89" s="13"/>
      <c r="J89" s="13"/>
      <c r="K89" s="13"/>
      <c r="L89" s="13"/>
    </row>
    <row r="90" spans="1:12">
      <c r="I90" s="13"/>
      <c r="J90" s="13"/>
      <c r="K90" s="13"/>
      <c r="L90" s="13"/>
    </row>
    <row r="91" spans="1:12">
      <c r="I91" s="13"/>
      <c r="J91" s="13"/>
      <c r="K91" s="13"/>
      <c r="L91" s="13"/>
    </row>
    <row r="92" spans="1:12">
      <c r="I92" s="13"/>
      <c r="J92" s="13"/>
      <c r="K92" s="13"/>
      <c r="L92" s="13"/>
    </row>
    <row r="93" spans="1:12">
      <c r="I93" s="13"/>
      <c r="J93" s="13"/>
      <c r="K93" s="13"/>
      <c r="L93" s="13"/>
    </row>
    <row r="94" spans="1:12">
      <c r="I94" s="13"/>
      <c r="J94" s="13"/>
      <c r="K94" s="13"/>
      <c r="L94" s="13"/>
    </row>
    <row r="95" spans="1:12">
      <c r="I95" s="13"/>
      <c r="J95" s="13"/>
      <c r="K95" s="13"/>
      <c r="L95" s="13"/>
    </row>
    <row r="96" spans="1:12">
      <c r="I96" s="13"/>
      <c r="J96" s="13"/>
      <c r="K96" s="13"/>
      <c r="L96" s="13"/>
    </row>
    <row r="97" spans="9:12">
      <c r="I97" s="13"/>
      <c r="J97" s="13"/>
      <c r="K97" s="13"/>
      <c r="L97" s="13"/>
    </row>
    <row r="98" spans="9:12">
      <c r="I98" s="13"/>
      <c r="J98" s="13"/>
      <c r="K98" s="13"/>
      <c r="L98" s="13"/>
    </row>
    <row r="99" spans="9:12">
      <c r="I99" s="13"/>
      <c r="J99" s="13"/>
      <c r="K99" s="13"/>
      <c r="L99" s="13"/>
    </row>
    <row r="100" spans="9:12">
      <c r="I100" s="13"/>
      <c r="J100" s="13"/>
      <c r="K100" s="13"/>
      <c r="L100" s="13"/>
    </row>
    <row r="101" spans="9:12">
      <c r="I101" s="13"/>
      <c r="J101" s="13"/>
      <c r="K101" s="13"/>
      <c r="L101" s="13"/>
    </row>
    <row r="102" spans="9:12">
      <c r="I102" s="13"/>
      <c r="J102" s="13"/>
      <c r="K102" s="13"/>
      <c r="L102" s="13"/>
    </row>
    <row r="103" spans="9:12">
      <c r="I103" s="13"/>
      <c r="J103" s="13"/>
      <c r="K103" s="13"/>
      <c r="L103" s="13"/>
    </row>
    <row r="104" spans="9:12">
      <c r="I104" s="13"/>
      <c r="J104" s="13"/>
      <c r="K104" s="13"/>
      <c r="L104" s="13"/>
    </row>
    <row r="105" spans="9:12">
      <c r="I105" s="13"/>
      <c r="J105" s="13"/>
      <c r="K105" s="13"/>
      <c r="L105" s="13"/>
    </row>
    <row r="106" spans="9:12">
      <c r="I106" s="13"/>
      <c r="J106" s="13"/>
      <c r="K106" s="13"/>
      <c r="L106" s="13"/>
    </row>
    <row r="107" spans="9:12">
      <c r="I107" s="13"/>
      <c r="J107" s="13"/>
      <c r="K107" s="13"/>
      <c r="L107" s="13"/>
    </row>
    <row r="108" spans="9:12">
      <c r="I108" s="13"/>
      <c r="J108" s="13"/>
      <c r="K108" s="13"/>
      <c r="L108" s="13"/>
    </row>
    <row r="109" spans="9:12">
      <c r="I109" s="13"/>
      <c r="J109" s="13"/>
      <c r="K109" s="13"/>
      <c r="L109" s="13"/>
    </row>
    <row r="110" spans="9:12">
      <c r="I110" s="13"/>
      <c r="J110" s="13"/>
      <c r="K110" s="13"/>
      <c r="L110" s="13"/>
    </row>
    <row r="111" spans="9:12">
      <c r="I111" s="13"/>
      <c r="J111" s="13"/>
      <c r="K111" s="13"/>
      <c r="L111" s="13"/>
    </row>
  </sheetData>
  <sheetProtection selectLockedCells="1"/>
  <mergeCells count="40">
    <mergeCell ref="A73:G73"/>
    <mergeCell ref="C3:D6"/>
    <mergeCell ref="C10:D10"/>
    <mergeCell ref="C11:D11"/>
    <mergeCell ref="C12:D12"/>
    <mergeCell ref="C18:D18"/>
    <mergeCell ref="C19:D19"/>
    <mergeCell ref="C20:D20"/>
    <mergeCell ref="C21:D21"/>
    <mergeCell ref="C22:D22"/>
    <mergeCell ref="C24:D24"/>
    <mergeCell ref="C32:D32"/>
    <mergeCell ref="C33:D33"/>
    <mergeCell ref="C34:D34"/>
    <mergeCell ref="C35:D35"/>
    <mergeCell ref="C25:D25"/>
    <mergeCell ref="C2:D2"/>
    <mergeCell ref="C13:D13"/>
    <mergeCell ref="C14:D14"/>
    <mergeCell ref="C15:D15"/>
    <mergeCell ref="C16:D16"/>
    <mergeCell ref="C27:D27"/>
    <mergeCell ref="C28:D28"/>
    <mergeCell ref="C30:D30"/>
    <mergeCell ref="C31:D31"/>
    <mergeCell ref="C58:D58"/>
    <mergeCell ref="C59:D59"/>
    <mergeCell ref="C60:D60"/>
    <mergeCell ref="C61:D61"/>
    <mergeCell ref="C36:D36"/>
    <mergeCell ref="C50:D50"/>
    <mergeCell ref="C51:D51"/>
    <mergeCell ref="C52:D52"/>
    <mergeCell ref="C53:D53"/>
    <mergeCell ref="C54:D54"/>
    <mergeCell ref="C40:D40"/>
    <mergeCell ref="C41:D41"/>
    <mergeCell ref="C42:D42"/>
    <mergeCell ref="C43:D43"/>
    <mergeCell ref="C44:D44"/>
  </mergeCells>
  <phoneticPr fontId="1" type="noConversion"/>
  <conditionalFormatting sqref="C10:C16 C18:C22 C24:C25 C27:C28 C30:C35 C40:C44 C50:C54 C58:C61">
    <cfRule type="expression" dxfId="9" priority="1">
      <formula>C10=0</formula>
    </cfRule>
    <cfRule type="expression" dxfId="8" priority="2">
      <formula>C10=1</formula>
    </cfRule>
  </conditionalFormatting>
  <dataValidations disablePrompts="1" count="2">
    <dataValidation allowBlank="1" showInputMessage="1" showErrorMessage="1" sqref="C8:D9 C3" xr:uid="{E979067E-CEFA-8949-B484-F3CDCC9E321B}"/>
    <dataValidation type="list" allowBlank="1" showInputMessage="1" showErrorMessage="1" sqref="C27:D28 C40:D44 C24:D25 C50:D54 C58:D61 D14:D16 C10:C16 C18:C22 C30:C36 D30:D35 C70:D85 C66:D67" xr:uid="{AF483154-87B2-5646-ABBD-0DE99DE2300E}">
      <formula1>"1,0"</formula1>
    </dataValidation>
  </dataValidations>
  <pageMargins left="0.7" right="0.7" top="0.75" bottom="0.75" header="0.3" footer="0.3"/>
  <pageSetup scale="74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FEE0A-F0AD-4284-AA9C-AE22139B9C5A}">
  <dimension ref="A1:O85"/>
  <sheetViews>
    <sheetView zoomScaleNormal="100" workbookViewId="0">
      <selection activeCell="A40" sqref="A40"/>
    </sheetView>
  </sheetViews>
  <sheetFormatPr defaultColWidth="8.88671875" defaultRowHeight="14.25" customHeight="1"/>
  <cols>
    <col min="1" max="1" width="47.77734375" customWidth="1"/>
    <col min="2" max="2" width="10.21875" customWidth="1"/>
    <col min="3" max="4" width="9.88671875" style="58" customWidth="1"/>
    <col min="6" max="6" width="14.109375" customWidth="1"/>
    <col min="8" max="8" width="10.21875" bestFit="1" customWidth="1"/>
    <col min="9" max="9" width="21" customWidth="1"/>
    <col min="10" max="10" width="10.77734375" customWidth="1"/>
  </cols>
  <sheetData>
    <row r="1" spans="1:11" ht="21.6" thickBot="1">
      <c r="A1" s="1" t="s">
        <v>163</v>
      </c>
      <c r="B1" s="12"/>
      <c r="C1" s="54"/>
      <c r="D1" s="54"/>
      <c r="E1" s="12"/>
      <c r="F1" s="12"/>
      <c r="G1" s="12"/>
      <c r="H1" s="15"/>
      <c r="I1" s="2"/>
      <c r="J1" s="2"/>
      <c r="K1" s="2"/>
    </row>
    <row r="2" spans="1:11" ht="15" thickTop="1">
      <c r="B2" s="53"/>
      <c r="D2" s="13"/>
      <c r="E2" s="13"/>
      <c r="F2" s="13"/>
      <c r="G2" s="13"/>
      <c r="H2" s="13"/>
    </row>
    <row r="3" spans="1:11" ht="15" thickBot="1">
      <c r="A3" s="10"/>
      <c r="B3" s="85" t="s">
        <v>33</v>
      </c>
      <c r="C3" s="100" t="s">
        <v>34</v>
      </c>
      <c r="D3" s="100"/>
      <c r="E3" s="85" t="s">
        <v>35</v>
      </c>
      <c r="F3" s="85" t="s">
        <v>36</v>
      </c>
      <c r="G3" s="85" t="s">
        <v>37</v>
      </c>
      <c r="H3" s="85" t="s">
        <v>38</v>
      </c>
      <c r="I3" s="85" t="s">
        <v>133</v>
      </c>
      <c r="J3" s="66"/>
    </row>
    <row r="4" spans="1:11" ht="14.25" customHeight="1">
      <c r="A4" s="6" t="s">
        <v>39</v>
      </c>
      <c r="B4" s="14"/>
      <c r="C4" s="105" t="s">
        <v>40</v>
      </c>
      <c r="D4" s="105"/>
      <c r="E4" s="14"/>
      <c r="F4" s="14"/>
      <c r="G4" s="14"/>
      <c r="H4" s="14"/>
      <c r="I4" s="80"/>
    </row>
    <row r="5" spans="1:11" ht="14.4">
      <c r="A5" s="4" t="s">
        <v>134</v>
      </c>
      <c r="B5" s="14"/>
      <c r="C5" s="106"/>
      <c r="D5" s="106"/>
      <c r="E5" s="40">
        <v>2.5</v>
      </c>
      <c r="F5" s="14" t="s">
        <v>42</v>
      </c>
      <c r="G5" s="41">
        <v>310</v>
      </c>
      <c r="H5" s="39">
        <f>E5*G5</f>
        <v>775</v>
      </c>
      <c r="I5" t="s">
        <v>135</v>
      </c>
    </row>
    <row r="6" spans="1:11" ht="14.4">
      <c r="A6" s="6" t="s">
        <v>43</v>
      </c>
      <c r="B6" s="14"/>
      <c r="C6" s="106"/>
      <c r="D6" s="106"/>
      <c r="E6" s="14"/>
      <c r="F6" s="14"/>
      <c r="G6" s="14"/>
      <c r="H6" s="16">
        <f>SUM(H5:H5)</f>
        <v>775</v>
      </c>
    </row>
    <row r="7" spans="1:11" ht="14.4">
      <c r="A7" s="4"/>
      <c r="B7" s="14"/>
      <c r="C7" s="106"/>
      <c r="D7" s="106"/>
      <c r="E7" s="14"/>
      <c r="F7" s="14"/>
      <c r="G7" s="14"/>
      <c r="H7" s="14"/>
    </row>
    <row r="8" spans="1:11" ht="14.4">
      <c r="A8" s="6" t="s">
        <v>45</v>
      </c>
      <c r="B8" s="14"/>
      <c r="C8" s="68"/>
      <c r="D8" s="68"/>
      <c r="E8" s="14"/>
      <c r="F8" s="14"/>
      <c r="G8" s="14"/>
      <c r="H8" s="14"/>
    </row>
    <row r="9" spans="1:11" ht="14.4">
      <c r="A9" s="9" t="s">
        <v>46</v>
      </c>
      <c r="B9" s="14"/>
      <c r="C9" s="55"/>
      <c r="D9" s="55"/>
      <c r="E9" s="14"/>
      <c r="F9" s="14"/>
      <c r="G9" s="14"/>
      <c r="H9" s="14"/>
    </row>
    <row r="10" spans="1:11" ht="14.4">
      <c r="A10" s="7" t="s">
        <v>47</v>
      </c>
      <c r="B10" s="14"/>
      <c r="C10" s="55"/>
      <c r="D10" s="55"/>
      <c r="E10" s="14"/>
      <c r="F10" s="14"/>
      <c r="G10" s="14"/>
      <c r="H10" s="14"/>
    </row>
    <row r="11" spans="1:11" ht="14.4">
      <c r="A11" s="35" t="s">
        <v>48</v>
      </c>
      <c r="B11" s="5" t="s">
        <v>49</v>
      </c>
      <c r="C11" s="101">
        <v>1</v>
      </c>
      <c r="D11" s="102"/>
      <c r="E11" s="36">
        <v>0.3</v>
      </c>
      <c r="F11" s="14" t="s">
        <v>50</v>
      </c>
      <c r="G11" s="37">
        <v>13</v>
      </c>
      <c r="H11" s="19">
        <f>E11*G11</f>
        <v>3.9</v>
      </c>
    </row>
    <row r="12" spans="1:11" ht="14.4">
      <c r="A12" s="35" t="s">
        <v>51</v>
      </c>
      <c r="B12" s="5" t="s">
        <v>53</v>
      </c>
      <c r="C12" s="101">
        <v>1</v>
      </c>
      <c r="D12" s="102"/>
      <c r="E12" s="36">
        <v>1</v>
      </c>
      <c r="F12" s="14" t="s">
        <v>50</v>
      </c>
      <c r="G12" s="37">
        <v>35</v>
      </c>
      <c r="H12" s="19">
        <f t="shared" ref="H12:H37" si="0">E12*G12</f>
        <v>35</v>
      </c>
    </row>
    <row r="13" spans="1:11" ht="14.4">
      <c r="A13" s="35" t="s">
        <v>52</v>
      </c>
      <c r="B13" s="5" t="s">
        <v>53</v>
      </c>
      <c r="C13" s="101">
        <v>1</v>
      </c>
      <c r="D13" s="102"/>
      <c r="E13" s="36">
        <v>0</v>
      </c>
      <c r="F13" s="14" t="s">
        <v>50</v>
      </c>
      <c r="G13" s="37">
        <v>42</v>
      </c>
      <c r="H13" s="19">
        <f t="shared" si="0"/>
        <v>0</v>
      </c>
    </row>
    <row r="14" spans="1:11" ht="14.4">
      <c r="A14" s="35" t="s">
        <v>54</v>
      </c>
      <c r="B14" s="5" t="s">
        <v>55</v>
      </c>
      <c r="C14" s="101">
        <v>1</v>
      </c>
      <c r="D14" s="102"/>
      <c r="E14" s="36">
        <v>1</v>
      </c>
      <c r="F14" s="14" t="s">
        <v>50</v>
      </c>
      <c r="G14" s="37">
        <v>10</v>
      </c>
      <c r="H14" s="19">
        <f t="shared" si="0"/>
        <v>10</v>
      </c>
    </row>
    <row r="15" spans="1:11" ht="14.4">
      <c r="A15" s="35" t="s">
        <v>56</v>
      </c>
      <c r="B15" s="5" t="s">
        <v>57</v>
      </c>
      <c r="C15" s="101">
        <v>0</v>
      </c>
      <c r="D15" s="102"/>
      <c r="E15" s="36">
        <v>3</v>
      </c>
      <c r="F15" s="14" t="s">
        <v>136</v>
      </c>
      <c r="G15" s="37">
        <v>19</v>
      </c>
      <c r="H15" s="19">
        <f t="shared" si="0"/>
        <v>57</v>
      </c>
    </row>
    <row r="16" spans="1:11" ht="14.4">
      <c r="A16" s="35" t="s">
        <v>59</v>
      </c>
      <c r="B16" s="5" t="s">
        <v>60</v>
      </c>
      <c r="C16" s="101">
        <v>0</v>
      </c>
      <c r="D16" s="102"/>
      <c r="E16" s="36">
        <v>7</v>
      </c>
      <c r="F16" s="14" t="s">
        <v>61</v>
      </c>
      <c r="G16" s="37">
        <v>15</v>
      </c>
      <c r="H16" s="19">
        <f t="shared" si="0"/>
        <v>105</v>
      </c>
    </row>
    <row r="17" spans="1:8" ht="14.4">
      <c r="A17" s="35" t="s">
        <v>62</v>
      </c>
      <c r="B17" s="5" t="s">
        <v>55</v>
      </c>
      <c r="C17" s="101">
        <v>1</v>
      </c>
      <c r="D17" s="102"/>
      <c r="E17" s="36">
        <v>0</v>
      </c>
      <c r="F17" s="86" t="s">
        <v>50</v>
      </c>
      <c r="G17" s="37">
        <v>50</v>
      </c>
      <c r="H17" s="19">
        <f t="shared" si="0"/>
        <v>0</v>
      </c>
    </row>
    <row r="18" spans="1:8" ht="14.4">
      <c r="A18" s="35" t="s">
        <v>64</v>
      </c>
      <c r="B18" s="5"/>
      <c r="C18" s="83"/>
      <c r="D18" s="83"/>
      <c r="E18" s="76" t="s">
        <v>44</v>
      </c>
      <c r="F18" s="87"/>
      <c r="G18" s="77"/>
      <c r="H18" s="42"/>
    </row>
    <row r="19" spans="1:8" ht="14.4">
      <c r="A19" s="35" t="s">
        <v>65</v>
      </c>
      <c r="B19" s="5" t="s">
        <v>57</v>
      </c>
      <c r="C19" s="101">
        <v>1</v>
      </c>
      <c r="D19" s="102"/>
      <c r="E19" s="36">
        <v>60</v>
      </c>
      <c r="F19" s="14" t="s">
        <v>132</v>
      </c>
      <c r="G19" s="37">
        <v>0.91</v>
      </c>
      <c r="H19" s="19">
        <f t="shared" ref="H19:H20" si="1">E19*G19</f>
        <v>54.6</v>
      </c>
    </row>
    <row r="20" spans="1:8" ht="14.4">
      <c r="A20" s="35" t="s">
        <v>67</v>
      </c>
      <c r="B20" s="5"/>
      <c r="C20" s="101">
        <v>1</v>
      </c>
      <c r="D20" s="102"/>
      <c r="E20" s="36">
        <v>40</v>
      </c>
      <c r="F20" s="14" t="s">
        <v>132</v>
      </c>
      <c r="G20" s="37">
        <v>0.68</v>
      </c>
      <c r="H20" s="19">
        <f t="shared" si="1"/>
        <v>27.200000000000003</v>
      </c>
    </row>
    <row r="21" spans="1:8" ht="14.4">
      <c r="A21" s="35" t="s">
        <v>68</v>
      </c>
      <c r="B21" s="5"/>
      <c r="C21" s="101">
        <v>1</v>
      </c>
      <c r="D21" s="102"/>
      <c r="E21" s="36">
        <v>40</v>
      </c>
      <c r="F21" s="14" t="s">
        <v>132</v>
      </c>
      <c r="G21" s="37">
        <v>0.69</v>
      </c>
      <c r="H21" s="19">
        <f>E21*G21</f>
        <v>27.599999999999998</v>
      </c>
    </row>
    <row r="22" spans="1:8" ht="14.4">
      <c r="A22" s="35" t="s">
        <v>69</v>
      </c>
      <c r="B22" s="5"/>
      <c r="C22" s="101">
        <v>1</v>
      </c>
      <c r="D22" s="102"/>
      <c r="E22" s="36">
        <v>10</v>
      </c>
      <c r="F22" s="14" t="s">
        <v>132</v>
      </c>
      <c r="G22" s="37">
        <v>0.4</v>
      </c>
      <c r="H22" s="19">
        <f t="shared" si="0"/>
        <v>4</v>
      </c>
    </row>
    <row r="23" spans="1:8" ht="14.4">
      <c r="A23" s="35" t="s">
        <v>70</v>
      </c>
      <c r="B23" s="5"/>
      <c r="C23" s="101">
        <v>1</v>
      </c>
      <c r="D23" s="102"/>
      <c r="E23" s="36">
        <v>2</v>
      </c>
      <c r="F23" s="14" t="s">
        <v>50</v>
      </c>
      <c r="G23" s="37">
        <v>19</v>
      </c>
      <c r="H23" s="19">
        <f t="shared" si="0"/>
        <v>38</v>
      </c>
    </row>
    <row r="24" spans="1:8" ht="14.4">
      <c r="A24" s="35" t="s">
        <v>71</v>
      </c>
      <c r="B24" s="14" t="s">
        <v>72</v>
      </c>
      <c r="C24" s="83"/>
      <c r="D24" s="83"/>
      <c r="E24" s="83"/>
      <c r="F24" s="83"/>
      <c r="G24" s="83"/>
      <c r="H24" s="83"/>
    </row>
    <row r="25" spans="1:8" ht="14.4">
      <c r="A25" s="35" t="s">
        <v>73</v>
      </c>
      <c r="B25" s="14"/>
      <c r="C25" s="101">
        <v>0</v>
      </c>
      <c r="D25" s="102"/>
      <c r="E25" s="36">
        <v>0</v>
      </c>
      <c r="F25" s="14" t="s">
        <v>50</v>
      </c>
      <c r="G25" s="37">
        <v>12</v>
      </c>
      <c r="H25" s="19">
        <f>E25*G25</f>
        <v>0</v>
      </c>
    </row>
    <row r="26" spans="1:8" ht="14.4">
      <c r="A26" s="35" t="s">
        <v>74</v>
      </c>
      <c r="B26" s="14"/>
      <c r="C26" s="101">
        <v>0</v>
      </c>
      <c r="D26" s="102"/>
      <c r="E26" s="36">
        <v>1</v>
      </c>
      <c r="F26" s="14" t="s">
        <v>50</v>
      </c>
      <c r="G26" s="37">
        <v>10</v>
      </c>
      <c r="H26" s="19">
        <f>E26*G26</f>
        <v>10</v>
      </c>
    </row>
    <row r="27" spans="1:8" ht="14.4">
      <c r="A27" s="35" t="s">
        <v>75</v>
      </c>
      <c r="B27" s="5" t="s">
        <v>72</v>
      </c>
      <c r="C27" s="83"/>
      <c r="D27" s="83"/>
      <c r="E27" s="83"/>
      <c r="F27" s="83"/>
      <c r="G27" s="83">
        <v>0</v>
      </c>
      <c r="H27" s="83"/>
    </row>
    <row r="28" spans="1:8" ht="14.4">
      <c r="A28" s="35" t="s">
        <v>76</v>
      </c>
      <c r="B28" s="13"/>
      <c r="C28" s="101">
        <v>0</v>
      </c>
      <c r="D28" s="102"/>
      <c r="E28" s="36">
        <v>0</v>
      </c>
      <c r="F28" s="14" t="s">
        <v>50</v>
      </c>
      <c r="G28" s="37">
        <v>20</v>
      </c>
      <c r="H28" s="19">
        <f>E28*G28</f>
        <v>0</v>
      </c>
    </row>
    <row r="29" spans="1:8" ht="14.4">
      <c r="A29" s="35" t="s">
        <v>77</v>
      </c>
      <c r="B29" s="13"/>
      <c r="C29" s="101">
        <v>0</v>
      </c>
      <c r="D29" s="102"/>
      <c r="E29" s="78">
        <v>0</v>
      </c>
      <c r="F29" s="14" t="s">
        <v>50</v>
      </c>
      <c r="G29" s="79">
        <v>12</v>
      </c>
      <c r="H29" s="49">
        <f>E29*G29</f>
        <v>0</v>
      </c>
    </row>
    <row r="30" spans="1:8" ht="14.4">
      <c r="A30" s="35" t="s">
        <v>78</v>
      </c>
      <c r="B30" s="5" t="s">
        <v>79</v>
      </c>
      <c r="C30" s="83"/>
      <c r="D30" s="83"/>
      <c r="E30" s="83" t="s">
        <v>44</v>
      </c>
      <c r="F30" s="83"/>
      <c r="G30" s="83"/>
      <c r="H30" s="83"/>
    </row>
    <row r="31" spans="1:8" ht="14.4">
      <c r="A31" s="35" t="s">
        <v>80</v>
      </c>
      <c r="B31" s="5"/>
      <c r="C31" s="101">
        <v>1</v>
      </c>
      <c r="D31" s="102"/>
      <c r="E31" s="36">
        <v>1</v>
      </c>
      <c r="F31" s="14" t="s">
        <v>50</v>
      </c>
      <c r="G31" s="37">
        <v>39.619999999999997</v>
      </c>
      <c r="H31" s="19">
        <f>E31*G31</f>
        <v>39.619999999999997</v>
      </c>
    </row>
    <row r="32" spans="1:8" ht="14.4">
      <c r="A32" s="35" t="s">
        <v>81</v>
      </c>
      <c r="B32" s="5"/>
      <c r="C32" s="101">
        <v>1</v>
      </c>
      <c r="D32" s="102"/>
      <c r="E32" s="36">
        <v>1</v>
      </c>
      <c r="F32" s="14" t="s">
        <v>50</v>
      </c>
      <c r="G32" s="37">
        <v>9</v>
      </c>
      <c r="H32" s="19">
        <f>E32*G32</f>
        <v>9</v>
      </c>
    </row>
    <row r="33" spans="1:9" ht="14.4">
      <c r="A33" s="35" t="s">
        <v>82</v>
      </c>
      <c r="B33" s="5"/>
      <c r="C33" s="101">
        <v>0</v>
      </c>
      <c r="D33" s="102"/>
      <c r="E33" s="36">
        <v>0</v>
      </c>
      <c r="F33" s="14" t="s">
        <v>83</v>
      </c>
      <c r="G33" s="37">
        <v>12</v>
      </c>
      <c r="H33" s="19">
        <f>E33*G33</f>
        <v>0</v>
      </c>
    </row>
    <row r="34" spans="1:9" ht="14.4">
      <c r="A34" s="35" t="s">
        <v>84</v>
      </c>
      <c r="B34" s="5"/>
      <c r="C34" s="101">
        <v>1</v>
      </c>
      <c r="D34" s="102"/>
      <c r="E34" s="36">
        <v>8</v>
      </c>
      <c r="F34" s="14" t="s">
        <v>83</v>
      </c>
      <c r="G34" s="37">
        <v>15</v>
      </c>
      <c r="H34" s="19">
        <f>E34*G34</f>
        <v>120</v>
      </c>
    </row>
    <row r="35" spans="1:9" ht="14.4">
      <c r="A35" s="35" t="s">
        <v>85</v>
      </c>
      <c r="B35" s="5"/>
      <c r="C35" s="101">
        <v>1</v>
      </c>
      <c r="D35" s="102"/>
      <c r="E35" s="36">
        <v>3</v>
      </c>
      <c r="F35" s="14" t="s">
        <v>86</v>
      </c>
      <c r="G35" s="37">
        <v>10</v>
      </c>
      <c r="H35" s="19">
        <f>E35*G35</f>
        <v>30</v>
      </c>
    </row>
    <row r="36" spans="1:9" ht="14.4">
      <c r="A36" s="35" t="s">
        <v>87</v>
      </c>
      <c r="B36" s="5"/>
      <c r="C36" s="101">
        <v>1</v>
      </c>
      <c r="D36" s="102"/>
      <c r="E36" s="36">
        <v>1</v>
      </c>
      <c r="F36" s="14" t="s">
        <v>50</v>
      </c>
      <c r="G36" s="37">
        <v>78.75</v>
      </c>
      <c r="H36" s="19">
        <f t="shared" si="0"/>
        <v>78.75</v>
      </c>
    </row>
    <row r="37" spans="1:9" ht="14.4">
      <c r="A37" s="35" t="s">
        <v>88</v>
      </c>
      <c r="B37" s="5"/>
      <c r="C37" s="101">
        <v>1</v>
      </c>
      <c r="D37" s="102"/>
      <c r="E37" s="36"/>
      <c r="F37" s="14" t="s">
        <v>156</v>
      </c>
      <c r="G37" s="37"/>
      <c r="H37" s="19">
        <f t="shared" si="0"/>
        <v>0</v>
      </c>
    </row>
    <row r="38" spans="1:9" ht="14.4">
      <c r="A38" s="3" t="s">
        <v>127</v>
      </c>
      <c r="B38" s="14"/>
      <c r="C38" s="59">
        <f ca="1">SUMIF(C11:D37,"1",H11:H37)</f>
        <v>477.66999999999996</v>
      </c>
      <c r="D38" s="60">
        <f ca="1">SUMIF(C11:D37,"0",H11:H37)</f>
        <v>172</v>
      </c>
      <c r="E38" s="50" t="s">
        <v>44</v>
      </c>
      <c r="F38" s="14"/>
      <c r="G38" s="14"/>
      <c r="H38" s="21">
        <f>SUM(H11:H37)</f>
        <v>649.67000000000007</v>
      </c>
    </row>
    <row r="39" spans="1:9" ht="14.4">
      <c r="B39" s="13"/>
      <c r="C39" s="13"/>
      <c r="D39" s="13"/>
      <c r="E39" s="13"/>
      <c r="G39" s="13"/>
      <c r="H39" s="13"/>
    </row>
    <row r="40" spans="1:9" ht="14.4">
      <c r="A40" s="7" t="s">
        <v>91</v>
      </c>
      <c r="B40" s="14"/>
      <c r="C40" s="55"/>
      <c r="D40" s="55"/>
      <c r="E40" s="14"/>
      <c r="F40" s="13"/>
      <c r="G40" s="14"/>
      <c r="H40" s="14"/>
    </row>
    <row r="41" spans="1:9" ht="14.4">
      <c r="A41" s="35" t="s">
        <v>92</v>
      </c>
      <c r="B41" s="5" t="s">
        <v>93</v>
      </c>
      <c r="C41" s="101">
        <v>0</v>
      </c>
      <c r="D41" s="102"/>
      <c r="E41" s="36">
        <v>1</v>
      </c>
      <c r="F41" s="14" t="s">
        <v>50</v>
      </c>
      <c r="G41" s="37">
        <v>140</v>
      </c>
      <c r="H41" s="19">
        <f>E41*G41</f>
        <v>140</v>
      </c>
      <c r="I41" t="s">
        <v>137</v>
      </c>
    </row>
    <row r="42" spans="1:9" ht="14.4">
      <c r="A42" s="35" t="s">
        <v>94</v>
      </c>
      <c r="B42" s="5"/>
      <c r="C42" s="101">
        <v>0</v>
      </c>
      <c r="D42" s="102"/>
      <c r="E42" s="36">
        <v>0</v>
      </c>
      <c r="F42" s="14" t="s">
        <v>157</v>
      </c>
      <c r="G42" s="37">
        <v>1.45</v>
      </c>
      <c r="H42" s="19">
        <f t="shared" ref="H42:H45" si="2">E42*G42</f>
        <v>0</v>
      </c>
      <c r="I42" t="s">
        <v>138</v>
      </c>
    </row>
    <row r="43" spans="1:9" ht="14.4">
      <c r="A43" s="35" t="s">
        <v>96</v>
      </c>
      <c r="B43" s="5"/>
      <c r="C43" s="101">
        <v>0</v>
      </c>
      <c r="D43" s="102"/>
      <c r="E43" s="36">
        <v>0</v>
      </c>
      <c r="F43" s="14" t="s">
        <v>50</v>
      </c>
      <c r="G43" s="37">
        <v>71.819999999999993</v>
      </c>
      <c r="H43" s="19">
        <f t="shared" si="2"/>
        <v>0</v>
      </c>
    </row>
    <row r="44" spans="1:9" ht="14.4">
      <c r="A44" s="35" t="s">
        <v>97</v>
      </c>
      <c r="B44" s="5"/>
      <c r="C44" s="101">
        <v>0</v>
      </c>
      <c r="D44" s="102"/>
      <c r="E44" s="36">
        <v>1</v>
      </c>
      <c r="F44" s="88">
        <v>0.15</v>
      </c>
      <c r="G44" s="37">
        <v>0</v>
      </c>
      <c r="H44" s="19">
        <f t="shared" si="2"/>
        <v>0</v>
      </c>
    </row>
    <row r="45" spans="1:9" ht="14.4">
      <c r="A45" s="35" t="s">
        <v>98</v>
      </c>
      <c r="B45" s="5"/>
      <c r="C45" s="101">
        <v>0</v>
      </c>
      <c r="D45" s="102"/>
      <c r="E45" s="36">
        <v>1</v>
      </c>
      <c r="F45" s="14" t="s">
        <v>50</v>
      </c>
      <c r="G45" s="37">
        <v>25</v>
      </c>
      <c r="H45" s="19">
        <f t="shared" si="2"/>
        <v>25</v>
      </c>
    </row>
    <row r="46" spans="1:9" ht="14.4">
      <c r="A46" s="6" t="s">
        <v>139</v>
      </c>
      <c r="B46" s="13"/>
      <c r="C46" s="59">
        <f ca="1">SUMIF(C41:D45,"1",H41:H45)</f>
        <v>0</v>
      </c>
      <c r="D46" s="60">
        <f ca="1">SUMIF(C41:D45,"0",H41:H45)</f>
        <v>165</v>
      </c>
      <c r="E46" s="13"/>
      <c r="F46" s="13"/>
      <c r="G46" s="13"/>
      <c r="H46" s="22">
        <f>SUM(H41:H45)</f>
        <v>165</v>
      </c>
    </row>
    <row r="47" spans="1:9" ht="14.4">
      <c r="B47" s="13"/>
      <c r="C47" s="13"/>
      <c r="D47" s="13"/>
      <c r="E47" s="13"/>
      <c r="F47" s="13"/>
      <c r="G47" s="13"/>
      <c r="H47" s="13"/>
    </row>
    <row r="48" spans="1:9" ht="14.4">
      <c r="A48" s="8" t="s">
        <v>140</v>
      </c>
      <c r="B48" s="13"/>
      <c r="C48" s="59">
        <f ca="1">C38+C46</f>
        <v>477.66999999999996</v>
      </c>
      <c r="D48" s="60">
        <f ca="1">D38+D46</f>
        <v>337</v>
      </c>
      <c r="E48" s="13"/>
      <c r="F48" s="13"/>
      <c r="G48" s="13"/>
      <c r="H48" s="21">
        <f>H38+H46</f>
        <v>814.67000000000007</v>
      </c>
    </row>
    <row r="49" spans="1:9" ht="14.4">
      <c r="B49" s="13"/>
      <c r="C49" s="13"/>
      <c r="D49" s="13"/>
      <c r="E49" s="13"/>
      <c r="F49" s="13"/>
      <c r="G49" s="13"/>
      <c r="H49" s="13"/>
    </row>
    <row r="50" spans="1:9" ht="14.4">
      <c r="A50" s="9" t="s">
        <v>101</v>
      </c>
      <c r="B50" s="14"/>
      <c r="C50" s="13"/>
      <c r="D50" s="67"/>
      <c r="E50" s="14"/>
      <c r="F50" s="14"/>
      <c r="G50" s="14"/>
      <c r="H50" s="14"/>
    </row>
    <row r="51" spans="1:9" ht="14.4">
      <c r="A51" s="23" t="s">
        <v>102</v>
      </c>
      <c r="B51" s="5"/>
      <c r="C51" s="101">
        <v>1</v>
      </c>
      <c r="D51" s="102"/>
      <c r="E51" s="43"/>
      <c r="F51" s="48" t="s">
        <v>50</v>
      </c>
      <c r="G51" s="45"/>
      <c r="H51" s="46">
        <f t="shared" ref="H51:H54" si="3">E51*G51</f>
        <v>0</v>
      </c>
    </row>
    <row r="52" spans="1:9" ht="14.4">
      <c r="A52" s="23" t="s">
        <v>103</v>
      </c>
      <c r="B52" s="5"/>
      <c r="C52" s="101">
        <v>1</v>
      </c>
      <c r="D52" s="102"/>
      <c r="E52" s="18">
        <v>0.1</v>
      </c>
      <c r="F52" s="14" t="s">
        <v>50</v>
      </c>
      <c r="G52" s="17">
        <v>72</v>
      </c>
      <c r="H52" s="19">
        <f t="shared" si="3"/>
        <v>7.2</v>
      </c>
    </row>
    <row r="53" spans="1:9" ht="14.4">
      <c r="A53" s="23" t="s">
        <v>104</v>
      </c>
      <c r="B53" s="5"/>
      <c r="C53" s="101">
        <v>1</v>
      </c>
      <c r="D53" s="102"/>
      <c r="E53" s="18">
        <v>0.1</v>
      </c>
      <c r="F53" s="14"/>
      <c r="G53" s="17">
        <v>36</v>
      </c>
      <c r="H53" s="19">
        <f t="shared" si="3"/>
        <v>3.6</v>
      </c>
    </row>
    <row r="54" spans="1:9" ht="14.4">
      <c r="A54" s="23" t="s">
        <v>105</v>
      </c>
      <c r="B54" s="5"/>
      <c r="C54" s="101">
        <v>1</v>
      </c>
      <c r="D54" s="102"/>
      <c r="E54" s="18">
        <v>1</v>
      </c>
      <c r="F54" s="14" t="s">
        <v>50</v>
      </c>
      <c r="G54" s="17">
        <v>200</v>
      </c>
      <c r="H54" s="19">
        <f t="shared" si="3"/>
        <v>200</v>
      </c>
    </row>
    <row r="55" spans="1:9" ht="14.4">
      <c r="A55" s="23" t="s">
        <v>106</v>
      </c>
      <c r="B55" s="5"/>
      <c r="C55" s="101">
        <v>1</v>
      </c>
      <c r="D55" s="102"/>
      <c r="E55" s="18">
        <v>1</v>
      </c>
      <c r="F55" s="14" t="s">
        <v>50</v>
      </c>
      <c r="G55" s="17">
        <v>7</v>
      </c>
      <c r="H55" s="19">
        <f>E55*G55</f>
        <v>7</v>
      </c>
    </row>
    <row r="56" spans="1:9" ht="14.4">
      <c r="A56" s="8" t="s">
        <v>107</v>
      </c>
      <c r="B56" s="13"/>
      <c r="C56" s="59">
        <f ca="1">SUMIF(C51:D55,"1",H51:H55)</f>
        <v>217.8</v>
      </c>
      <c r="D56" s="60">
        <f ca="1">SUMIF(C51:D55,"0",H51:H55)</f>
        <v>0</v>
      </c>
      <c r="E56" s="13"/>
      <c r="F56" s="13"/>
      <c r="G56" s="13"/>
      <c r="H56" s="21">
        <f>SUM(H51:H55)</f>
        <v>217.8</v>
      </c>
    </row>
    <row r="57" spans="1:9" ht="14.4">
      <c r="B57" s="13"/>
      <c r="C57" s="13"/>
      <c r="D57" s="13"/>
      <c r="E57" s="13"/>
      <c r="F57" s="13"/>
      <c r="G57" s="13"/>
      <c r="H57" s="13"/>
    </row>
    <row r="58" spans="1:9" ht="14.4">
      <c r="A58" s="9" t="s">
        <v>108</v>
      </c>
      <c r="B58" s="14"/>
      <c r="C58" s="13"/>
      <c r="D58" s="67"/>
      <c r="E58" s="13"/>
      <c r="F58" s="13"/>
      <c r="G58" s="13"/>
      <c r="H58" s="13"/>
    </row>
    <row r="59" spans="1:9" ht="14.4">
      <c r="A59" s="23" t="s">
        <v>109</v>
      </c>
      <c r="B59" s="5"/>
      <c r="C59" s="101">
        <v>1</v>
      </c>
      <c r="D59" s="102"/>
      <c r="E59" s="18">
        <v>1</v>
      </c>
      <c r="F59" s="14" t="s">
        <v>50</v>
      </c>
      <c r="G59" s="17">
        <v>50</v>
      </c>
      <c r="H59" s="19">
        <f t="shared" ref="H59:H60" si="4">E59*G59</f>
        <v>50</v>
      </c>
      <c r="I59" t="s">
        <v>141</v>
      </c>
    </row>
    <row r="60" spans="1:9" ht="14.4">
      <c r="A60" s="23" t="s">
        <v>110</v>
      </c>
      <c r="B60" s="5"/>
      <c r="C60" s="101">
        <v>1</v>
      </c>
      <c r="D60" s="102"/>
      <c r="E60" s="18">
        <v>1</v>
      </c>
      <c r="F60" s="14" t="s">
        <v>50</v>
      </c>
      <c r="G60" s="17">
        <v>15</v>
      </c>
      <c r="H60" s="19">
        <f t="shared" si="4"/>
        <v>15</v>
      </c>
    </row>
    <row r="61" spans="1:9" ht="14.4">
      <c r="A61" s="23" t="s">
        <v>111</v>
      </c>
      <c r="B61" s="5"/>
      <c r="C61" s="101">
        <v>1</v>
      </c>
      <c r="D61" s="102"/>
      <c r="E61" s="18">
        <v>1</v>
      </c>
      <c r="F61" s="14" t="s">
        <v>50</v>
      </c>
      <c r="G61" s="17">
        <v>300</v>
      </c>
      <c r="H61" s="19">
        <f>E61*G61</f>
        <v>300</v>
      </c>
    </row>
    <row r="62" spans="1:9" ht="14.4">
      <c r="A62" s="23" t="s">
        <v>112</v>
      </c>
      <c r="B62" s="5"/>
      <c r="C62" s="101">
        <v>1</v>
      </c>
      <c r="D62" s="102"/>
      <c r="E62" s="18">
        <v>1</v>
      </c>
      <c r="F62" s="14" t="s">
        <v>50</v>
      </c>
      <c r="G62" s="17">
        <v>7</v>
      </c>
      <c r="H62" s="19">
        <f>E62*G62</f>
        <v>7</v>
      </c>
    </row>
    <row r="63" spans="1:9" ht="14.4">
      <c r="A63" s="8" t="s">
        <v>113</v>
      </c>
      <c r="B63" s="13"/>
      <c r="C63" s="59">
        <f ca="1">SUMIF(C59:D62,"1",H59:H62)</f>
        <v>372</v>
      </c>
      <c r="D63" s="60">
        <f ca="1">SUMIF(C59:D62,"0",H59:H62)</f>
        <v>0</v>
      </c>
      <c r="E63" s="13"/>
      <c r="F63" s="13"/>
      <c r="G63" s="13"/>
      <c r="H63" s="21">
        <f>SUM(H59:H62)</f>
        <v>372</v>
      </c>
    </row>
    <row r="64" spans="1:9" ht="14.4">
      <c r="B64" s="13"/>
      <c r="C64" s="13"/>
      <c r="D64" s="13"/>
      <c r="E64" s="13"/>
      <c r="F64" s="13"/>
      <c r="G64" s="13"/>
      <c r="H64" s="13"/>
    </row>
    <row r="65" spans="1:15" ht="24">
      <c r="A65" s="51" t="s">
        <v>114</v>
      </c>
      <c r="B65" s="13"/>
      <c r="C65" s="90">
        <f ca="1">C48+C56+C63</f>
        <v>1067.47</v>
      </c>
      <c r="D65" s="91">
        <f ca="1">D48+D56+D63</f>
        <v>337</v>
      </c>
      <c r="E65" s="52" t="s">
        <v>44</v>
      </c>
      <c r="F65" s="52" t="s">
        <v>44</v>
      </c>
      <c r="G65" s="13"/>
      <c r="H65" s="34">
        <f>H48+H56+H63</f>
        <v>1404.47</v>
      </c>
    </row>
    <row r="66" spans="1:15" ht="14.4">
      <c r="B66" s="13"/>
      <c r="C66" s="13"/>
      <c r="D66" s="13"/>
      <c r="E66" s="13"/>
      <c r="F66" s="13"/>
      <c r="G66" s="13"/>
      <c r="H66" s="13"/>
    </row>
    <row r="67" spans="1:15" ht="14.4">
      <c r="B67" s="13"/>
      <c r="C67" s="56"/>
      <c r="D67" s="56"/>
      <c r="E67" s="13"/>
      <c r="F67" s="13"/>
      <c r="G67" s="13"/>
      <c r="I67" s="81" t="s">
        <v>115</v>
      </c>
      <c r="J67" s="82">
        <f ca="1">SUM(H6-C65)</f>
        <v>-292.47000000000003</v>
      </c>
    </row>
    <row r="68" spans="1:15" ht="14.4">
      <c r="B68" s="13"/>
      <c r="C68" s="56"/>
      <c r="D68" s="56"/>
      <c r="E68" s="13"/>
      <c r="F68" s="13"/>
      <c r="G68" s="13"/>
      <c r="H68" s="13"/>
      <c r="I68" s="98" t="s">
        <v>116</v>
      </c>
      <c r="J68" s="99"/>
    </row>
    <row r="69" spans="1:15" ht="14.4">
      <c r="B69" s="13"/>
      <c r="C69" s="56"/>
      <c r="D69" s="56"/>
      <c r="E69" s="13"/>
      <c r="F69" s="13"/>
      <c r="G69" s="13"/>
      <c r="H69" s="13"/>
    </row>
    <row r="70" spans="1:15" ht="14.4">
      <c r="B70" s="13"/>
      <c r="C70" s="56"/>
      <c r="D70" s="13"/>
      <c r="E70" s="13"/>
      <c r="F70" s="13"/>
      <c r="G70" s="13"/>
      <c r="H70" s="13"/>
      <c r="I70" s="103" t="s">
        <v>117</v>
      </c>
      <c r="J70" s="103"/>
      <c r="K70" s="103"/>
      <c r="L70" s="103"/>
      <c r="M70" s="103"/>
      <c r="N70" s="103"/>
      <c r="O70" s="103"/>
    </row>
    <row r="71" spans="1:15" ht="14.4">
      <c r="B71" s="13"/>
      <c r="C71" s="56"/>
      <c r="D71" s="56"/>
      <c r="E71" s="13"/>
      <c r="F71" s="13"/>
      <c r="G71" s="13"/>
      <c r="H71" s="13"/>
      <c r="I71" s="24"/>
      <c r="J71" s="104" t="s">
        <v>118</v>
      </c>
      <c r="K71" s="104"/>
      <c r="L71" s="104"/>
      <c r="M71" s="104"/>
      <c r="N71" s="104"/>
      <c r="O71" s="104"/>
    </row>
    <row r="72" spans="1:15" ht="14.4">
      <c r="B72" s="13"/>
      <c r="C72" s="56"/>
      <c r="D72" s="56"/>
      <c r="I72" s="24"/>
      <c r="J72" s="24"/>
      <c r="K72" s="25">
        <v>2</v>
      </c>
      <c r="L72" s="25"/>
      <c r="M72" s="25">
        <v>2.5</v>
      </c>
      <c r="N72" s="25"/>
      <c r="O72" s="25">
        <v>3</v>
      </c>
    </row>
    <row r="73" spans="1:15" ht="14.4">
      <c r="B73" s="25"/>
      <c r="C73" s="56"/>
      <c r="D73" s="56"/>
      <c r="I73" s="47">
        <v>310</v>
      </c>
      <c r="J73" s="26" t="s">
        <v>119</v>
      </c>
      <c r="K73" s="27">
        <f>I73*K72</f>
        <v>620</v>
      </c>
      <c r="L73" s="13"/>
      <c r="M73" s="27">
        <f>I73*M72</f>
        <v>775</v>
      </c>
      <c r="N73" s="13"/>
      <c r="O73" s="27">
        <f>I73*O72</f>
        <v>930</v>
      </c>
    </row>
    <row r="74" spans="1:15" ht="14.4">
      <c r="B74" s="25"/>
      <c r="C74" s="57"/>
      <c r="D74" s="57"/>
      <c r="I74" s="24"/>
      <c r="J74" s="24"/>
      <c r="K74" s="13"/>
      <c r="L74" s="13"/>
      <c r="M74" s="13"/>
      <c r="N74" s="13"/>
      <c r="O74" s="13"/>
    </row>
    <row r="75" spans="1:15" ht="14.4">
      <c r="B75" s="25"/>
      <c r="C75" s="57"/>
      <c r="D75" s="57"/>
      <c r="I75" s="24" t="s">
        <v>120</v>
      </c>
      <c r="J75" s="24"/>
      <c r="K75" s="27">
        <f ca="1">C48</f>
        <v>477.66999999999996</v>
      </c>
      <c r="L75" s="13"/>
      <c r="M75" s="27">
        <f ca="1">C48</f>
        <v>477.66999999999996</v>
      </c>
      <c r="N75" s="13"/>
      <c r="O75" s="27">
        <f ca="1" xml:space="preserve"> C48</f>
        <v>477.66999999999996</v>
      </c>
    </row>
    <row r="76" spans="1:15" ht="14.4">
      <c r="B76" s="25"/>
      <c r="C76" s="57"/>
      <c r="D76" s="57"/>
      <c r="I76" s="24"/>
      <c r="J76" s="24" t="s">
        <v>44</v>
      </c>
      <c r="K76" s="13"/>
      <c r="L76" s="13"/>
      <c r="M76" s="13"/>
      <c r="N76" s="13"/>
      <c r="O76" s="13"/>
    </row>
    <row r="77" spans="1:15" ht="14.4">
      <c r="B77" s="25"/>
      <c r="C77" s="57"/>
      <c r="D77" s="57"/>
      <c r="I77" s="24" t="s">
        <v>121</v>
      </c>
      <c r="J77" s="24"/>
      <c r="K77" s="27">
        <f ca="1">C63+C56</f>
        <v>589.79999999999995</v>
      </c>
      <c r="L77" s="13"/>
      <c r="M77" s="27">
        <f ca="1">C63+C56</f>
        <v>589.79999999999995</v>
      </c>
      <c r="N77" s="13"/>
      <c r="O77" s="27">
        <f ca="1">C63+C56</f>
        <v>589.79999999999995</v>
      </c>
    </row>
    <row r="78" spans="1:15" ht="14.4">
      <c r="B78" s="25"/>
      <c r="C78" s="57"/>
      <c r="D78" s="57"/>
      <c r="I78" s="24"/>
      <c r="J78" s="24"/>
      <c r="K78" s="13"/>
      <c r="L78" s="13"/>
      <c r="M78" s="13"/>
      <c r="N78" s="13"/>
      <c r="O78" s="13"/>
    </row>
    <row r="79" spans="1:15" ht="14.4">
      <c r="B79" s="25"/>
      <c r="C79" s="57"/>
      <c r="D79" s="57"/>
      <c r="I79" s="28" t="s">
        <v>122</v>
      </c>
      <c r="J79" s="28"/>
      <c r="K79" s="29">
        <f ca="1">SUM(K75:K77)</f>
        <v>1067.4699999999998</v>
      </c>
      <c r="L79" s="30"/>
      <c r="M79" s="29">
        <f ca="1">SUM(M75:M77)</f>
        <v>1067.4699999999998</v>
      </c>
      <c r="N79" s="30"/>
      <c r="O79" s="29">
        <f ca="1">SUM(O75:O77)</f>
        <v>1067.4699999999998</v>
      </c>
    </row>
    <row r="80" spans="1:15" ht="14.4">
      <c r="B80" s="25"/>
      <c r="C80" s="57"/>
      <c r="D80" s="57"/>
      <c r="I80" s="31"/>
      <c r="J80" s="31"/>
      <c r="K80" s="32"/>
      <c r="L80" s="32"/>
      <c r="M80" s="32"/>
      <c r="N80" s="32"/>
      <c r="O80" s="32"/>
    </row>
    <row r="81" spans="2:15" ht="14.4">
      <c r="B81" s="25"/>
      <c r="C81" s="57"/>
      <c r="D81" s="57"/>
      <c r="I81" s="31" t="s">
        <v>123</v>
      </c>
      <c r="J81" s="31"/>
      <c r="K81" s="33">
        <f ca="1">K73-K79</f>
        <v>-447.4699999999998</v>
      </c>
      <c r="L81" s="32"/>
      <c r="M81" s="33">
        <f ca="1">M73-M79</f>
        <v>-292.4699999999998</v>
      </c>
      <c r="N81" s="32"/>
      <c r="O81" s="33">
        <f ca="1">O73-O79</f>
        <v>-137.4699999999998</v>
      </c>
    </row>
    <row r="82" spans="2:15" ht="14.4">
      <c r="B82" s="25"/>
      <c r="C82" s="57"/>
      <c r="D82" s="57"/>
      <c r="I82" s="31" t="s">
        <v>124</v>
      </c>
      <c r="J82" s="31"/>
      <c r="K82" s="33">
        <f ca="1">K73-K75</f>
        <v>142.33000000000004</v>
      </c>
      <c r="L82" s="32"/>
      <c r="M82" s="33">
        <f ca="1">M73-M75</f>
        <v>297.33000000000004</v>
      </c>
      <c r="N82" s="32"/>
      <c r="O82" s="33">
        <f ca="1">O73-O75</f>
        <v>452.33000000000004</v>
      </c>
    </row>
    <row r="83" spans="2:15" ht="14.4">
      <c r="B83" s="25"/>
      <c r="C83" s="57"/>
      <c r="D83" s="57"/>
    </row>
    <row r="84" spans="2:15" ht="14.4">
      <c r="B84" s="25"/>
      <c r="C84" s="57"/>
      <c r="D84" s="57"/>
    </row>
    <row r="85" spans="2:15" ht="14.25" customHeight="1">
      <c r="C85" s="57"/>
      <c r="D85" s="57"/>
    </row>
  </sheetData>
  <sheetProtection selectLockedCells="1"/>
  <dataConsolidate/>
  <mergeCells count="41">
    <mergeCell ref="C22:D22"/>
    <mergeCell ref="C16:D16"/>
    <mergeCell ref="C17:D17"/>
    <mergeCell ref="C19:D19"/>
    <mergeCell ref="C20:D20"/>
    <mergeCell ref="C21:D21"/>
    <mergeCell ref="C11:D11"/>
    <mergeCell ref="C12:D12"/>
    <mergeCell ref="C13:D13"/>
    <mergeCell ref="C14:D14"/>
    <mergeCell ref="C15:D15"/>
    <mergeCell ref="C23:D23"/>
    <mergeCell ref="C25:D25"/>
    <mergeCell ref="C26:D26"/>
    <mergeCell ref="C28:D28"/>
    <mergeCell ref="C41:D41"/>
    <mergeCell ref="C29:D29"/>
    <mergeCell ref="C31:D31"/>
    <mergeCell ref="C32:D32"/>
    <mergeCell ref="C33:D33"/>
    <mergeCell ref="C43:D43"/>
    <mergeCell ref="C34:D34"/>
    <mergeCell ref="C35:D35"/>
    <mergeCell ref="C36:D36"/>
    <mergeCell ref="C37:D37"/>
    <mergeCell ref="J71:O71"/>
    <mergeCell ref="I70:O70"/>
    <mergeCell ref="C3:D3"/>
    <mergeCell ref="C62:D62"/>
    <mergeCell ref="C4:D7"/>
    <mergeCell ref="C54:D54"/>
    <mergeCell ref="C55:D55"/>
    <mergeCell ref="C59:D59"/>
    <mergeCell ref="C60:D60"/>
    <mergeCell ref="C61:D61"/>
    <mergeCell ref="C44:D44"/>
    <mergeCell ref="C45:D45"/>
    <mergeCell ref="C51:D51"/>
    <mergeCell ref="C52:D52"/>
    <mergeCell ref="C53:D53"/>
    <mergeCell ref="C42:D42"/>
  </mergeCells>
  <phoneticPr fontId="1" type="noConversion"/>
  <conditionalFormatting sqref="C11:C17 C19:C23 C25:C26 C28:C29 C31:C37 C41:C45 C51:C55 C59:C62">
    <cfRule type="expression" dxfId="1" priority="1">
      <formula>C11=0</formula>
    </cfRule>
    <cfRule type="expression" dxfId="0" priority="2">
      <formula>C11=1</formula>
    </cfRule>
  </conditionalFormatting>
  <dataValidations disablePrompts="1" count="2">
    <dataValidation type="list" allowBlank="1" showInputMessage="1" showErrorMessage="1" sqref="C28:D29 C41:D45 C25:D26 C51:D55 C59:D62 C67:D85 D15:D17 C11:C17 C19:C23 C31:D37" xr:uid="{663FD580-1A68-4588-BCFA-58BBF89F857C}">
      <formula1>"1,0"</formula1>
    </dataValidation>
    <dataValidation allowBlank="1" showInputMessage="1" showErrorMessage="1" sqref="C9:D10 C4" xr:uid="{615E5279-8B49-4E09-A580-BDD5C2130654}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C343F-3BF3-47BA-8B5A-B39C54A2EFEC}">
  <dimension ref="A1:O101"/>
  <sheetViews>
    <sheetView zoomScaleNormal="100" workbookViewId="0"/>
  </sheetViews>
  <sheetFormatPr defaultColWidth="8.88671875" defaultRowHeight="14.25" customHeight="1"/>
  <cols>
    <col min="1" max="1" width="46.88671875" customWidth="1"/>
    <col min="2" max="2" width="10.21875" customWidth="1"/>
    <col min="3" max="4" width="9.88671875" style="58" customWidth="1"/>
    <col min="5" max="5" width="12.88671875" customWidth="1"/>
    <col min="6" max="6" width="14.109375" customWidth="1"/>
    <col min="8" max="8" width="10.21875" bestFit="1" customWidth="1"/>
    <col min="9" max="9" width="21" customWidth="1"/>
    <col min="10" max="10" width="10.77734375" customWidth="1"/>
  </cols>
  <sheetData>
    <row r="1" spans="1:11" ht="21.6" thickBot="1">
      <c r="A1" s="1" t="s">
        <v>159</v>
      </c>
      <c r="B1" s="12"/>
      <c r="C1" s="54"/>
      <c r="D1" s="54"/>
      <c r="E1" s="12"/>
      <c r="F1" s="12"/>
      <c r="G1" s="12"/>
      <c r="H1" s="15"/>
      <c r="I1" s="2"/>
      <c r="J1" s="2"/>
      <c r="K1" s="2"/>
    </row>
    <row r="2" spans="1:11" ht="15" thickTop="1">
      <c r="B2" s="53"/>
      <c r="C2" s="89"/>
      <c r="D2" s="89"/>
      <c r="E2" s="13"/>
      <c r="F2" s="13"/>
      <c r="G2" s="13"/>
      <c r="H2" s="13"/>
    </row>
    <row r="3" spans="1:11" ht="15" customHeight="1" thickBot="1">
      <c r="A3" s="10"/>
      <c r="B3" s="85" t="s">
        <v>33</v>
      </c>
      <c r="C3" s="100" t="s">
        <v>34</v>
      </c>
      <c r="D3" s="100"/>
      <c r="E3" s="85" t="s">
        <v>35</v>
      </c>
      <c r="F3" s="85" t="s">
        <v>36</v>
      </c>
      <c r="G3" s="85" t="s">
        <v>37</v>
      </c>
      <c r="H3" s="85" t="s">
        <v>38</v>
      </c>
    </row>
    <row r="4" spans="1:11" ht="14.4">
      <c r="A4" s="6" t="s">
        <v>39</v>
      </c>
      <c r="B4" s="14"/>
      <c r="C4" s="105" t="s">
        <v>40</v>
      </c>
      <c r="D4" s="105"/>
      <c r="E4" s="14"/>
      <c r="F4" s="14"/>
      <c r="G4" s="14"/>
      <c r="H4" s="14"/>
    </row>
    <row r="5" spans="1:11" ht="14.4">
      <c r="A5" s="4" t="s">
        <v>125</v>
      </c>
      <c r="B5" s="14"/>
      <c r="C5" s="106"/>
      <c r="D5" s="106"/>
      <c r="E5" s="40">
        <v>25</v>
      </c>
      <c r="F5" s="5" t="s">
        <v>126</v>
      </c>
      <c r="G5" s="41">
        <v>48</v>
      </c>
      <c r="H5" s="39">
        <f>E5*G5</f>
        <v>1200</v>
      </c>
    </row>
    <row r="6" spans="1:11" ht="14.4">
      <c r="A6" s="6" t="s">
        <v>43</v>
      </c>
      <c r="B6" s="14"/>
      <c r="C6" s="106"/>
      <c r="D6" s="106"/>
      <c r="E6" s="14"/>
      <c r="F6" s="14"/>
      <c r="G6" s="14"/>
      <c r="H6" s="16">
        <f>SUM(H5:H5)</f>
        <v>1200</v>
      </c>
    </row>
    <row r="7" spans="1:11" ht="14.4">
      <c r="A7" s="4"/>
      <c r="B7" s="14"/>
      <c r="C7" s="106"/>
      <c r="D7" s="106"/>
      <c r="E7" s="14"/>
      <c r="F7" s="14"/>
      <c r="G7" s="14"/>
      <c r="H7" s="14"/>
    </row>
    <row r="8" spans="1:11" ht="14.4">
      <c r="A8" s="6" t="s">
        <v>45</v>
      </c>
      <c r="B8" s="14"/>
      <c r="C8" s="68"/>
      <c r="D8" s="68"/>
      <c r="E8" s="14"/>
      <c r="F8" s="14"/>
      <c r="G8" s="14"/>
      <c r="H8" s="14"/>
    </row>
    <row r="9" spans="1:11" ht="14.4">
      <c r="A9" s="9" t="s">
        <v>46</v>
      </c>
      <c r="B9" s="14"/>
      <c r="C9" s="55"/>
      <c r="D9" s="55"/>
      <c r="E9" s="14"/>
      <c r="F9" s="14"/>
      <c r="G9" s="14"/>
      <c r="H9" s="14"/>
    </row>
    <row r="10" spans="1:11" ht="14.4">
      <c r="A10" s="7" t="s">
        <v>47</v>
      </c>
      <c r="B10" s="14"/>
      <c r="C10" s="55"/>
      <c r="D10" s="55"/>
      <c r="E10" s="14"/>
      <c r="F10" s="14"/>
      <c r="G10" s="14"/>
      <c r="H10" s="14"/>
    </row>
    <row r="11" spans="1:11" ht="14.4">
      <c r="A11" s="35" t="s">
        <v>48</v>
      </c>
      <c r="B11" s="5" t="s">
        <v>49</v>
      </c>
      <c r="C11" s="101">
        <v>1</v>
      </c>
      <c r="D11" s="102"/>
      <c r="E11" s="36">
        <v>0.3</v>
      </c>
      <c r="F11" s="5" t="s">
        <v>50</v>
      </c>
      <c r="G11" s="37">
        <v>9</v>
      </c>
      <c r="H11" s="19">
        <f>E11*G11</f>
        <v>2.6999999999999997</v>
      </c>
    </row>
    <row r="12" spans="1:11" ht="14.4">
      <c r="A12" s="35" t="s">
        <v>51</v>
      </c>
      <c r="B12" s="5" t="s">
        <v>53</v>
      </c>
      <c r="C12" s="101">
        <v>1</v>
      </c>
      <c r="D12" s="102"/>
      <c r="E12" s="36">
        <v>1</v>
      </c>
      <c r="F12" s="5" t="s">
        <v>50</v>
      </c>
      <c r="G12" s="37">
        <v>35</v>
      </c>
      <c r="H12" s="19">
        <f t="shared" ref="H12:H37" si="0">E12*G12</f>
        <v>35</v>
      </c>
    </row>
    <row r="13" spans="1:11" ht="14.4">
      <c r="A13" s="35" t="s">
        <v>52</v>
      </c>
      <c r="B13" s="5" t="s">
        <v>53</v>
      </c>
      <c r="C13" s="101">
        <v>1</v>
      </c>
      <c r="D13" s="102"/>
      <c r="E13" s="36">
        <v>0</v>
      </c>
      <c r="F13" s="5" t="s">
        <v>50</v>
      </c>
      <c r="G13" s="37">
        <v>42</v>
      </c>
      <c r="H13" s="19">
        <f t="shared" si="0"/>
        <v>0</v>
      </c>
    </row>
    <row r="14" spans="1:11" ht="14.4">
      <c r="A14" s="35" t="s">
        <v>54</v>
      </c>
      <c r="B14" s="5" t="s">
        <v>55</v>
      </c>
      <c r="C14" s="101">
        <v>1</v>
      </c>
      <c r="D14" s="102"/>
      <c r="E14" s="36">
        <v>1</v>
      </c>
      <c r="F14" s="5" t="s">
        <v>50</v>
      </c>
      <c r="G14" s="37">
        <v>6</v>
      </c>
      <c r="H14" s="19">
        <f t="shared" si="0"/>
        <v>6</v>
      </c>
    </row>
    <row r="15" spans="1:11" ht="14.4">
      <c r="A15" s="35" t="s">
        <v>56</v>
      </c>
      <c r="B15" s="5" t="s">
        <v>57</v>
      </c>
      <c r="C15" s="101">
        <v>1</v>
      </c>
      <c r="D15" s="102"/>
      <c r="E15" s="36">
        <v>60</v>
      </c>
      <c r="F15" s="5" t="s">
        <v>58</v>
      </c>
      <c r="G15" s="37">
        <v>2</v>
      </c>
      <c r="H15" s="19">
        <f t="shared" si="0"/>
        <v>120</v>
      </c>
    </row>
    <row r="16" spans="1:11" ht="14.4">
      <c r="A16" s="35" t="s">
        <v>59</v>
      </c>
      <c r="B16" s="5" t="s">
        <v>60</v>
      </c>
      <c r="C16" s="101">
        <v>1</v>
      </c>
      <c r="D16" s="102"/>
      <c r="E16" s="71">
        <v>2</v>
      </c>
      <c r="F16" s="5" t="s">
        <v>61</v>
      </c>
      <c r="G16" s="73">
        <v>15</v>
      </c>
      <c r="H16" s="19">
        <f t="shared" si="0"/>
        <v>30</v>
      </c>
    </row>
    <row r="17" spans="1:8" ht="14.4">
      <c r="A17" s="35" t="s">
        <v>62</v>
      </c>
      <c r="B17" s="5" t="s">
        <v>55</v>
      </c>
      <c r="C17" s="101">
        <v>1</v>
      </c>
      <c r="D17" s="102"/>
      <c r="E17" s="36">
        <v>1</v>
      </c>
      <c r="F17" s="72" t="s">
        <v>50</v>
      </c>
      <c r="G17" s="37">
        <v>50</v>
      </c>
      <c r="H17" s="19">
        <f t="shared" si="0"/>
        <v>50</v>
      </c>
    </row>
    <row r="18" spans="1:8" ht="14.4">
      <c r="A18" s="35" t="s">
        <v>64</v>
      </c>
      <c r="B18" s="5"/>
      <c r="C18" s="83"/>
      <c r="D18" s="83"/>
      <c r="E18" s="76" t="s">
        <v>44</v>
      </c>
      <c r="F18" s="76"/>
      <c r="G18" s="77"/>
      <c r="H18" s="42"/>
    </row>
    <row r="19" spans="1:8" ht="14.4">
      <c r="A19" s="35" t="s">
        <v>65</v>
      </c>
      <c r="B19" s="5" t="s">
        <v>57</v>
      </c>
      <c r="C19" s="101">
        <v>1</v>
      </c>
      <c r="D19" s="102"/>
      <c r="E19" s="36">
        <v>100</v>
      </c>
      <c r="F19" s="5" t="s">
        <v>66</v>
      </c>
      <c r="G19" s="37">
        <v>0.91</v>
      </c>
      <c r="H19" s="19">
        <f t="shared" ref="H19:H20" si="1">E19*G19</f>
        <v>91</v>
      </c>
    </row>
    <row r="20" spans="1:8" ht="14.4">
      <c r="A20" s="35" t="s">
        <v>67</v>
      </c>
      <c r="B20" s="5"/>
      <c r="C20" s="101">
        <v>1</v>
      </c>
      <c r="D20" s="102"/>
      <c r="E20" s="74">
        <v>40</v>
      </c>
      <c r="F20" s="5" t="s">
        <v>66</v>
      </c>
      <c r="G20" s="75">
        <v>0.68</v>
      </c>
      <c r="H20" s="19">
        <f t="shared" si="1"/>
        <v>27.200000000000003</v>
      </c>
    </row>
    <row r="21" spans="1:8" ht="14.4">
      <c r="A21" s="35" t="s">
        <v>68</v>
      </c>
      <c r="B21" s="5"/>
      <c r="C21" s="101">
        <v>1</v>
      </c>
      <c r="D21" s="102"/>
      <c r="E21" s="36">
        <v>40</v>
      </c>
      <c r="F21" s="5" t="s">
        <v>66</v>
      </c>
      <c r="G21" s="37">
        <v>0.69</v>
      </c>
      <c r="H21" s="19">
        <f>E21*G21</f>
        <v>27.599999999999998</v>
      </c>
    </row>
    <row r="22" spans="1:8" ht="14.4">
      <c r="A22" s="35" t="s">
        <v>69</v>
      </c>
      <c r="B22" s="5"/>
      <c r="C22" s="101">
        <v>1</v>
      </c>
      <c r="D22" s="102"/>
      <c r="E22" s="36">
        <v>10</v>
      </c>
      <c r="F22" s="5" t="s">
        <v>66</v>
      </c>
      <c r="G22" s="37">
        <v>0.4</v>
      </c>
      <c r="H22" s="19">
        <f t="shared" si="0"/>
        <v>4</v>
      </c>
    </row>
    <row r="23" spans="1:8" ht="14.4">
      <c r="A23" s="35" t="s">
        <v>70</v>
      </c>
      <c r="B23" s="5"/>
      <c r="C23" s="101">
        <v>1</v>
      </c>
      <c r="D23" s="102"/>
      <c r="E23" s="36">
        <v>1</v>
      </c>
      <c r="F23" s="5" t="s">
        <v>50</v>
      </c>
      <c r="G23" s="37">
        <v>19</v>
      </c>
      <c r="H23" s="19">
        <f t="shared" si="0"/>
        <v>19</v>
      </c>
    </row>
    <row r="24" spans="1:8" ht="14.4">
      <c r="A24" s="35" t="s">
        <v>71</v>
      </c>
      <c r="B24" s="14" t="s">
        <v>72</v>
      </c>
      <c r="C24" s="83"/>
      <c r="D24" s="83"/>
      <c r="E24" s="83"/>
      <c r="F24" s="83"/>
      <c r="G24" s="83"/>
      <c r="H24" s="83"/>
    </row>
    <row r="25" spans="1:8" ht="14.4">
      <c r="A25" s="35" t="s">
        <v>73</v>
      </c>
      <c r="B25" s="14"/>
      <c r="C25" s="101">
        <v>1</v>
      </c>
      <c r="D25" s="102"/>
      <c r="E25" s="36">
        <v>0</v>
      </c>
      <c r="F25" s="5" t="s">
        <v>50</v>
      </c>
      <c r="G25" s="37">
        <v>12</v>
      </c>
      <c r="H25" s="19">
        <f>E25*G25</f>
        <v>0</v>
      </c>
    </row>
    <row r="26" spans="1:8" ht="14.4">
      <c r="A26" s="35" t="s">
        <v>74</v>
      </c>
      <c r="B26" s="14"/>
      <c r="C26" s="101">
        <v>1</v>
      </c>
      <c r="D26" s="102"/>
      <c r="E26" s="36"/>
      <c r="F26" s="5" t="s">
        <v>50</v>
      </c>
      <c r="G26" s="37">
        <v>20</v>
      </c>
      <c r="H26" s="19">
        <f>E26*G26</f>
        <v>0</v>
      </c>
    </row>
    <row r="27" spans="1:8" ht="14.4">
      <c r="A27" s="35" t="s">
        <v>75</v>
      </c>
      <c r="B27" s="5" t="s">
        <v>72</v>
      </c>
      <c r="C27" s="83"/>
      <c r="D27" s="83"/>
      <c r="E27" s="83"/>
      <c r="F27" s="83"/>
      <c r="G27" s="83"/>
      <c r="H27" s="83"/>
    </row>
    <row r="28" spans="1:8" ht="14.4">
      <c r="A28" s="35" t="s">
        <v>76</v>
      </c>
      <c r="B28" s="13"/>
      <c r="C28" s="101">
        <v>1</v>
      </c>
      <c r="D28" s="102"/>
      <c r="E28" s="36">
        <v>0</v>
      </c>
      <c r="F28" s="5" t="s">
        <v>50</v>
      </c>
      <c r="G28" s="37">
        <v>20</v>
      </c>
      <c r="H28" s="19">
        <f>E28*G28</f>
        <v>0</v>
      </c>
    </row>
    <row r="29" spans="1:8" ht="14.4">
      <c r="A29" s="35" t="s">
        <v>77</v>
      </c>
      <c r="B29" s="13"/>
      <c r="C29" s="101">
        <v>1</v>
      </c>
      <c r="D29" s="102"/>
      <c r="E29" s="38" t="s">
        <v>44</v>
      </c>
      <c r="F29" s="13"/>
      <c r="G29" s="38"/>
      <c r="H29" s="20"/>
    </row>
    <row r="30" spans="1:8" ht="14.4">
      <c r="A30" s="35" t="s">
        <v>78</v>
      </c>
      <c r="B30" s="5" t="s">
        <v>79</v>
      </c>
      <c r="C30" s="83"/>
      <c r="D30" s="83"/>
      <c r="E30" s="83"/>
      <c r="F30" s="83"/>
      <c r="G30" s="83"/>
      <c r="H30" s="83"/>
    </row>
    <row r="31" spans="1:8" ht="14.4">
      <c r="A31" s="35" t="s">
        <v>80</v>
      </c>
      <c r="B31" s="5"/>
      <c r="C31" s="101">
        <v>1</v>
      </c>
      <c r="D31" s="102"/>
      <c r="E31" s="36">
        <v>1</v>
      </c>
      <c r="F31" s="5" t="s">
        <v>50</v>
      </c>
      <c r="G31" s="37">
        <v>39.619999999999997</v>
      </c>
      <c r="H31" s="19">
        <f>E31*G31</f>
        <v>39.619999999999997</v>
      </c>
    </row>
    <row r="32" spans="1:8" ht="14.4">
      <c r="A32" s="35" t="s">
        <v>81</v>
      </c>
      <c r="B32" s="5"/>
      <c r="C32" s="101">
        <v>1</v>
      </c>
      <c r="D32" s="102"/>
      <c r="E32" s="36">
        <v>0</v>
      </c>
      <c r="F32" s="5" t="s">
        <v>63</v>
      </c>
      <c r="G32" s="37">
        <v>9</v>
      </c>
      <c r="H32" s="19">
        <f>E32*G32</f>
        <v>0</v>
      </c>
    </row>
    <row r="33" spans="1:9" ht="14.4">
      <c r="A33" s="35" t="s">
        <v>82</v>
      </c>
      <c r="B33" s="5"/>
      <c r="C33" s="101">
        <v>1</v>
      </c>
      <c r="D33" s="102"/>
      <c r="E33" s="36">
        <v>0</v>
      </c>
      <c r="F33" s="5" t="s">
        <v>83</v>
      </c>
      <c r="G33" s="37">
        <v>12</v>
      </c>
      <c r="H33" s="19">
        <f>E33*G33</f>
        <v>0</v>
      </c>
    </row>
    <row r="34" spans="1:9" ht="14.4">
      <c r="A34" s="35" t="s">
        <v>84</v>
      </c>
      <c r="B34" s="5"/>
      <c r="C34" s="101">
        <v>1</v>
      </c>
      <c r="D34" s="102"/>
      <c r="E34" s="36">
        <v>8</v>
      </c>
      <c r="F34" s="5" t="s">
        <v>83</v>
      </c>
      <c r="G34" s="37">
        <v>15</v>
      </c>
      <c r="H34" s="19">
        <f>E34*G34</f>
        <v>120</v>
      </c>
    </row>
    <row r="35" spans="1:9" ht="14.4">
      <c r="A35" s="35" t="s">
        <v>85</v>
      </c>
      <c r="B35" s="5"/>
      <c r="C35" s="101">
        <v>1</v>
      </c>
      <c r="D35" s="102"/>
      <c r="E35" s="36">
        <v>5</v>
      </c>
      <c r="F35" s="5" t="s">
        <v>86</v>
      </c>
      <c r="G35" s="37">
        <v>18</v>
      </c>
      <c r="H35" s="19">
        <f>E35*G35</f>
        <v>90</v>
      </c>
    </row>
    <row r="36" spans="1:9" ht="14.4">
      <c r="A36" s="35" t="s">
        <v>87</v>
      </c>
      <c r="B36" s="5"/>
      <c r="C36" s="101">
        <v>1</v>
      </c>
      <c r="D36" s="102"/>
      <c r="E36" s="36">
        <v>1</v>
      </c>
      <c r="F36" s="5" t="s">
        <v>50</v>
      </c>
      <c r="G36" s="37">
        <v>78.75</v>
      </c>
      <c r="H36" s="19">
        <f t="shared" si="0"/>
        <v>78.75</v>
      </c>
    </row>
    <row r="37" spans="1:9" ht="14.4">
      <c r="A37" s="35" t="s">
        <v>88</v>
      </c>
      <c r="B37" s="5"/>
      <c r="C37" s="101">
        <v>1</v>
      </c>
      <c r="D37" s="102"/>
      <c r="E37" s="36"/>
      <c r="F37" s="5" t="s">
        <v>156</v>
      </c>
      <c r="G37" s="37"/>
      <c r="H37" s="19">
        <f t="shared" si="0"/>
        <v>0</v>
      </c>
    </row>
    <row r="38" spans="1:9" ht="14.4">
      <c r="A38" s="3" t="s">
        <v>127</v>
      </c>
      <c r="B38" s="14"/>
      <c r="C38" s="59">
        <f ca="1">SUMIF(C11:D37,"1",H11:H37)</f>
        <v>740.87</v>
      </c>
      <c r="D38" s="60">
        <f ca="1">SUMIF(C11:D37,"0",H11:H37)</f>
        <v>0</v>
      </c>
      <c r="E38" s="14"/>
      <c r="F38" s="14"/>
      <c r="G38" s="14"/>
      <c r="H38" s="21">
        <f>SUM(H11:H36)</f>
        <v>740.87</v>
      </c>
    </row>
    <row r="39" spans="1:9" ht="14.4">
      <c r="B39" s="13"/>
      <c r="C39" s="13"/>
      <c r="D39" s="13"/>
      <c r="E39" s="13"/>
      <c r="F39" s="13"/>
      <c r="G39" s="13"/>
      <c r="H39" s="13"/>
    </row>
    <row r="40" spans="1:9" ht="14.4">
      <c r="A40" s="7" t="s">
        <v>91</v>
      </c>
      <c r="B40" s="14"/>
      <c r="C40" s="55"/>
      <c r="D40" s="55"/>
      <c r="E40" s="14"/>
      <c r="F40" s="14"/>
      <c r="G40" s="14"/>
      <c r="H40" s="14"/>
    </row>
    <row r="41" spans="1:9" ht="14.4">
      <c r="A41" s="35" t="s">
        <v>92</v>
      </c>
      <c r="B41" s="5" t="s">
        <v>93</v>
      </c>
      <c r="C41" s="101">
        <v>1</v>
      </c>
      <c r="D41" s="102"/>
      <c r="E41" s="36">
        <v>1</v>
      </c>
      <c r="F41" s="5" t="s">
        <v>50</v>
      </c>
      <c r="G41" s="37">
        <v>100</v>
      </c>
      <c r="H41" s="19">
        <f>E41*G41</f>
        <v>100</v>
      </c>
      <c r="I41" t="s">
        <v>142</v>
      </c>
    </row>
    <row r="42" spans="1:9" ht="14.4">
      <c r="A42" s="35" t="s">
        <v>94</v>
      </c>
      <c r="B42" s="5"/>
      <c r="C42" s="101">
        <v>1</v>
      </c>
      <c r="D42" s="102"/>
      <c r="E42" s="36">
        <v>0</v>
      </c>
      <c r="F42" s="5" t="s">
        <v>95</v>
      </c>
      <c r="G42" s="37">
        <v>1.45</v>
      </c>
      <c r="H42" s="19">
        <f t="shared" ref="H42:H45" si="2">E42*G42</f>
        <v>0</v>
      </c>
    </row>
    <row r="43" spans="1:9" ht="14.4">
      <c r="A43" s="35" t="s">
        <v>96</v>
      </c>
      <c r="B43" s="5"/>
      <c r="C43" s="101">
        <v>1</v>
      </c>
      <c r="D43" s="102"/>
      <c r="E43" s="36">
        <v>0</v>
      </c>
      <c r="F43" s="5" t="s">
        <v>50</v>
      </c>
      <c r="G43" s="37">
        <v>71.819999999999993</v>
      </c>
      <c r="H43" s="19">
        <f t="shared" si="2"/>
        <v>0</v>
      </c>
    </row>
    <row r="44" spans="1:9" ht="14.4">
      <c r="A44" s="35" t="s">
        <v>97</v>
      </c>
      <c r="B44" s="5"/>
      <c r="C44" s="101">
        <v>1</v>
      </c>
      <c r="D44" s="102"/>
      <c r="E44" s="36">
        <v>0</v>
      </c>
      <c r="F44" s="11">
        <v>0.15</v>
      </c>
      <c r="G44" s="37">
        <v>0</v>
      </c>
      <c r="H44" s="19">
        <f t="shared" si="2"/>
        <v>0</v>
      </c>
    </row>
    <row r="45" spans="1:9" ht="14.4">
      <c r="A45" s="35" t="s">
        <v>98</v>
      </c>
      <c r="B45" s="5"/>
      <c r="C45" s="101">
        <v>1</v>
      </c>
      <c r="D45" s="102"/>
      <c r="E45" s="36">
        <v>0</v>
      </c>
      <c r="F45" s="5" t="s">
        <v>50</v>
      </c>
      <c r="G45" s="37">
        <v>25</v>
      </c>
      <c r="H45" s="19">
        <f t="shared" si="2"/>
        <v>0</v>
      </c>
    </row>
    <row r="46" spans="1:9" ht="14.4">
      <c r="A46" s="6" t="s">
        <v>99</v>
      </c>
      <c r="B46" s="13"/>
      <c r="C46" s="59">
        <f ca="1">SUMIF(C41:D45,"1",H41:H45)</f>
        <v>100</v>
      </c>
      <c r="D46" s="60">
        <f ca="1">SUMIF(C41:D45,"0",H41:H45)</f>
        <v>0</v>
      </c>
      <c r="E46" s="13"/>
      <c r="F46" s="13"/>
      <c r="G46" s="13"/>
      <c r="H46" s="22">
        <f>SUM(H41:H45)</f>
        <v>100</v>
      </c>
    </row>
    <row r="47" spans="1:9" ht="14.4">
      <c r="B47" s="13"/>
      <c r="C47" s="13"/>
      <c r="D47" s="13"/>
      <c r="E47" s="13"/>
      <c r="F47" s="13"/>
      <c r="G47" s="13"/>
      <c r="H47" s="13"/>
    </row>
    <row r="48" spans="1:9" ht="14.4">
      <c r="A48" s="8" t="s">
        <v>100</v>
      </c>
      <c r="B48" s="13"/>
      <c r="C48" s="62">
        <f ca="1">C38+C46</f>
        <v>840.87</v>
      </c>
      <c r="D48" s="61">
        <f ca="1">D38+D46</f>
        <v>0</v>
      </c>
      <c r="E48" s="13"/>
      <c r="F48" s="13"/>
      <c r="G48" s="13"/>
      <c r="H48" s="21">
        <f>H38+H46</f>
        <v>840.87</v>
      </c>
    </row>
    <row r="49" spans="1:8" ht="14.4">
      <c r="B49" s="13"/>
      <c r="C49" s="13"/>
      <c r="D49" s="13"/>
      <c r="E49" s="13"/>
      <c r="F49" s="13"/>
      <c r="G49" s="13"/>
      <c r="H49" s="13"/>
    </row>
    <row r="50" spans="1:8" ht="14.4">
      <c r="A50" s="9" t="s">
        <v>101</v>
      </c>
      <c r="B50" s="14"/>
      <c r="C50" s="13"/>
      <c r="D50" s="67"/>
      <c r="E50" s="14"/>
      <c r="F50" s="14"/>
      <c r="G50" s="14"/>
      <c r="H50" s="14"/>
    </row>
    <row r="51" spans="1:8" ht="14.4">
      <c r="A51" s="23" t="s">
        <v>102</v>
      </c>
      <c r="B51" s="5"/>
      <c r="C51" s="101">
        <v>1</v>
      </c>
      <c r="D51" s="102"/>
      <c r="E51" s="43"/>
      <c r="F51" s="44" t="s">
        <v>50</v>
      </c>
      <c r="G51" s="45"/>
      <c r="H51" s="46">
        <f t="shared" ref="H51:H54" si="3">E51*G51</f>
        <v>0</v>
      </c>
    </row>
    <row r="52" spans="1:8" ht="14.4">
      <c r="A52" s="23" t="s">
        <v>103</v>
      </c>
      <c r="B52" s="5"/>
      <c r="C52" s="101">
        <v>1</v>
      </c>
      <c r="D52" s="102"/>
      <c r="E52" s="18">
        <v>0.1</v>
      </c>
      <c r="F52" s="5" t="s">
        <v>50</v>
      </c>
      <c r="G52" s="17">
        <v>72</v>
      </c>
      <c r="H52" s="19">
        <f t="shared" si="3"/>
        <v>7.2</v>
      </c>
    </row>
    <row r="53" spans="1:8" ht="14.4">
      <c r="A53" s="23" t="s">
        <v>104</v>
      </c>
      <c r="B53" s="5"/>
      <c r="C53" s="101">
        <v>1</v>
      </c>
      <c r="D53" s="102"/>
      <c r="E53" s="18">
        <v>0.1</v>
      </c>
      <c r="F53" s="5"/>
      <c r="G53" s="17">
        <v>36</v>
      </c>
      <c r="H53" s="19">
        <f t="shared" si="3"/>
        <v>3.6</v>
      </c>
    </row>
    <row r="54" spans="1:8" ht="14.4">
      <c r="A54" s="23" t="s">
        <v>105</v>
      </c>
      <c r="B54" s="5"/>
      <c r="C54" s="101">
        <v>1</v>
      </c>
      <c r="D54" s="102"/>
      <c r="E54" s="18">
        <v>0.1</v>
      </c>
      <c r="F54" s="5" t="s">
        <v>50</v>
      </c>
      <c r="G54" s="17">
        <v>200</v>
      </c>
      <c r="H54" s="19">
        <f t="shared" si="3"/>
        <v>20</v>
      </c>
    </row>
    <row r="55" spans="1:8" ht="14.4">
      <c r="A55" s="23" t="s">
        <v>106</v>
      </c>
      <c r="B55" s="5"/>
      <c r="C55" s="101">
        <v>1</v>
      </c>
      <c r="D55" s="102"/>
      <c r="E55" s="18">
        <v>1</v>
      </c>
      <c r="F55" s="5" t="s">
        <v>50</v>
      </c>
      <c r="G55" s="17">
        <v>7</v>
      </c>
      <c r="H55" s="19">
        <f>E55*G55</f>
        <v>7</v>
      </c>
    </row>
    <row r="56" spans="1:8" ht="14.4">
      <c r="A56" s="8" t="s">
        <v>107</v>
      </c>
      <c r="B56" s="13"/>
      <c r="C56" s="59">
        <f ca="1">SUMIF(C51:D55,"1",H51:H55)</f>
        <v>37.799999999999997</v>
      </c>
      <c r="D56" s="60">
        <f ca="1">SUMIF(C51:D55,"0",H51:H55)</f>
        <v>0</v>
      </c>
      <c r="E56" s="13"/>
      <c r="F56" s="13"/>
      <c r="G56" s="13"/>
      <c r="H56" s="21">
        <f>SUM(H51:H55)</f>
        <v>37.799999999999997</v>
      </c>
    </row>
    <row r="57" spans="1:8" ht="14.4">
      <c r="B57" s="13"/>
      <c r="C57" s="13"/>
      <c r="D57" s="13"/>
      <c r="E57" s="13"/>
      <c r="F57" s="13"/>
      <c r="G57" s="13"/>
      <c r="H57" s="13"/>
    </row>
    <row r="58" spans="1:8" ht="14.4">
      <c r="A58" s="9" t="s">
        <v>108</v>
      </c>
      <c r="B58" s="14"/>
      <c r="C58" s="13"/>
      <c r="D58" s="67"/>
      <c r="E58" s="48"/>
      <c r="F58" s="48"/>
      <c r="G58" s="48"/>
      <c r="H58" s="48"/>
    </row>
    <row r="59" spans="1:8" ht="14.4">
      <c r="A59" s="23" t="s">
        <v>109</v>
      </c>
      <c r="B59" s="5"/>
      <c r="C59" s="101">
        <v>1</v>
      </c>
      <c r="D59" s="102"/>
      <c r="E59" s="18">
        <v>0.5</v>
      </c>
      <c r="F59" s="5" t="s">
        <v>50</v>
      </c>
      <c r="G59" s="17">
        <v>50</v>
      </c>
      <c r="H59" s="19">
        <f t="shared" ref="H59:H60" si="4">E59*G59</f>
        <v>25</v>
      </c>
    </row>
    <row r="60" spans="1:8" ht="14.4">
      <c r="A60" s="23" t="s">
        <v>110</v>
      </c>
      <c r="B60" s="5"/>
      <c r="C60" s="101">
        <v>1</v>
      </c>
      <c r="D60" s="102"/>
      <c r="E60" s="18">
        <v>1</v>
      </c>
      <c r="F60" s="5" t="s">
        <v>50</v>
      </c>
      <c r="G60" s="17">
        <v>300</v>
      </c>
      <c r="H60" s="19">
        <f t="shared" si="4"/>
        <v>300</v>
      </c>
    </row>
    <row r="61" spans="1:8" ht="14.4">
      <c r="A61" s="23" t="s">
        <v>111</v>
      </c>
      <c r="B61" s="5"/>
      <c r="C61" s="101">
        <v>1</v>
      </c>
      <c r="D61" s="102"/>
      <c r="E61" s="18">
        <v>1</v>
      </c>
      <c r="F61" s="5" t="s">
        <v>50</v>
      </c>
      <c r="G61" s="17">
        <v>0</v>
      </c>
      <c r="H61" s="19">
        <f>E61*G61</f>
        <v>0</v>
      </c>
    </row>
    <row r="62" spans="1:8" ht="14.4">
      <c r="A62" s="23" t="s">
        <v>112</v>
      </c>
      <c r="B62" s="5"/>
      <c r="C62" s="101">
        <v>1</v>
      </c>
      <c r="D62" s="102"/>
      <c r="E62" s="18">
        <v>1</v>
      </c>
      <c r="F62" s="5" t="s">
        <v>50</v>
      </c>
      <c r="G62" s="17">
        <v>7</v>
      </c>
      <c r="H62" s="19">
        <f>E62*G62</f>
        <v>7</v>
      </c>
    </row>
    <row r="63" spans="1:8" ht="14.4">
      <c r="A63" s="8" t="s">
        <v>113</v>
      </c>
      <c r="B63" s="13"/>
      <c r="C63" s="59">
        <f ca="1">SUMIF(C59:D62,"1",H59:H62)</f>
        <v>332</v>
      </c>
      <c r="D63" s="60">
        <f ca="1">SUMIF(C59:D62,"0",H59:H62)</f>
        <v>0</v>
      </c>
      <c r="E63" s="13"/>
      <c r="F63" s="13"/>
      <c r="G63" s="13"/>
      <c r="H63" s="21">
        <f>SUM(H59:H62)</f>
        <v>332</v>
      </c>
    </row>
    <row r="64" spans="1:8" ht="14.4">
      <c r="B64" s="13"/>
      <c r="C64" s="13"/>
      <c r="D64" s="13"/>
      <c r="E64" s="13"/>
      <c r="F64" s="13"/>
      <c r="G64" s="13"/>
      <c r="H64" s="13"/>
    </row>
    <row r="65" spans="1:15" ht="24">
      <c r="A65" s="51" t="s">
        <v>114</v>
      </c>
      <c r="B65" s="13"/>
      <c r="C65" s="62">
        <f ca="1">C48+C56+C63</f>
        <v>1210.67</v>
      </c>
      <c r="D65" s="61">
        <f ca="1">D48+D56+D63</f>
        <v>0</v>
      </c>
      <c r="E65" s="13"/>
      <c r="F65" s="13"/>
      <c r="G65" s="13"/>
      <c r="H65" s="34">
        <f>H48+H56+H63</f>
        <v>1210.67</v>
      </c>
    </row>
    <row r="66" spans="1:15" ht="14.4">
      <c r="B66" s="13"/>
      <c r="C66" s="13"/>
      <c r="D66" s="13"/>
      <c r="E66" s="13"/>
      <c r="F66" s="13"/>
      <c r="G66" s="13"/>
      <c r="H66" s="13"/>
    </row>
    <row r="67" spans="1:15" ht="14.4">
      <c r="B67" s="13"/>
      <c r="C67" s="56"/>
      <c r="D67" s="56"/>
      <c r="E67" s="13"/>
      <c r="F67" s="13"/>
      <c r="G67" s="13"/>
      <c r="I67" s="81" t="s">
        <v>115</v>
      </c>
      <c r="J67" s="82">
        <f>SUM(H6-H65)</f>
        <v>-10.670000000000073</v>
      </c>
    </row>
    <row r="68" spans="1:15" ht="14.4">
      <c r="B68" s="13"/>
      <c r="C68" s="56"/>
      <c r="D68" s="56"/>
      <c r="E68" s="13"/>
      <c r="F68" s="13"/>
      <c r="G68" s="13"/>
      <c r="H68" s="13"/>
      <c r="I68" s="98" t="s">
        <v>116</v>
      </c>
      <c r="J68" s="99"/>
    </row>
    <row r="69" spans="1:15" ht="14.4">
      <c r="B69" s="13"/>
      <c r="C69" s="56"/>
      <c r="D69" s="56"/>
      <c r="E69" s="13"/>
      <c r="F69" s="13"/>
      <c r="G69" s="13"/>
      <c r="H69" s="13"/>
    </row>
    <row r="70" spans="1:15" ht="14.4">
      <c r="B70" s="13"/>
      <c r="C70" s="56"/>
      <c r="D70" s="13"/>
      <c r="E70" s="13"/>
      <c r="F70" s="13"/>
      <c r="G70" s="13"/>
      <c r="H70" s="13"/>
    </row>
    <row r="71" spans="1:15" ht="14.4">
      <c r="B71" s="13"/>
      <c r="C71" s="56"/>
      <c r="D71" s="56"/>
      <c r="E71" s="13"/>
      <c r="F71" s="13"/>
      <c r="G71" s="13"/>
      <c r="H71" s="13"/>
      <c r="I71" s="103" t="s">
        <v>117</v>
      </c>
      <c r="J71" s="103"/>
      <c r="K71" s="103"/>
      <c r="L71" s="103"/>
      <c r="M71" s="103"/>
      <c r="N71" s="103"/>
      <c r="O71" s="103"/>
    </row>
    <row r="72" spans="1:15" ht="14.4">
      <c r="B72" s="13"/>
      <c r="C72" s="56"/>
      <c r="D72" s="56"/>
      <c r="E72" s="65"/>
      <c r="F72" s="65"/>
      <c r="G72" s="65"/>
      <c r="H72" s="65"/>
      <c r="I72" s="63"/>
      <c r="J72" s="104" t="s">
        <v>128</v>
      </c>
      <c r="K72" s="104"/>
      <c r="L72" s="104"/>
      <c r="M72" s="104"/>
      <c r="N72" s="104"/>
      <c r="O72" s="104"/>
    </row>
    <row r="73" spans="1:15" ht="14.4">
      <c r="B73" s="25"/>
      <c r="C73" s="56"/>
      <c r="D73" s="56"/>
      <c r="I73" s="24"/>
      <c r="J73" s="24"/>
      <c r="K73" s="25">
        <v>20</v>
      </c>
      <c r="M73" s="25">
        <v>25</v>
      </c>
      <c r="N73" s="25"/>
      <c r="O73" s="25">
        <v>30</v>
      </c>
    </row>
    <row r="74" spans="1:15" ht="14.4">
      <c r="B74" s="25"/>
      <c r="C74" s="57"/>
      <c r="D74" s="57"/>
      <c r="I74" s="47">
        <v>50</v>
      </c>
      <c r="J74" s="26" t="s">
        <v>129</v>
      </c>
      <c r="K74" s="27">
        <f>I74*K73</f>
        <v>1000</v>
      </c>
      <c r="L74" s="13"/>
      <c r="M74" s="27">
        <f>I74*M73</f>
        <v>1250</v>
      </c>
      <c r="N74" s="13"/>
      <c r="O74" s="27">
        <f>I74*O73</f>
        <v>1500</v>
      </c>
    </row>
    <row r="75" spans="1:15" ht="14.4">
      <c r="B75" s="25"/>
      <c r="C75" s="57"/>
      <c r="D75" s="57"/>
      <c r="I75" s="24"/>
      <c r="J75" s="24"/>
      <c r="K75" s="13"/>
      <c r="L75" s="13"/>
      <c r="M75" s="13"/>
      <c r="N75" s="13"/>
      <c r="O75" s="13"/>
    </row>
    <row r="76" spans="1:15" ht="14.4">
      <c r="B76" s="25"/>
      <c r="C76" s="57"/>
      <c r="D76" s="57"/>
      <c r="I76" s="24" t="s">
        <v>120</v>
      </c>
      <c r="J76" s="24"/>
      <c r="K76" s="27">
        <f>H48</f>
        <v>840.87</v>
      </c>
      <c r="L76" s="13"/>
      <c r="M76" s="27">
        <f>H48</f>
        <v>840.87</v>
      </c>
      <c r="N76" s="13"/>
      <c r="O76" s="27">
        <f xml:space="preserve"> H48</f>
        <v>840.87</v>
      </c>
    </row>
    <row r="77" spans="1:15" ht="14.4">
      <c r="B77" s="25"/>
      <c r="C77" s="57"/>
      <c r="D77" s="57"/>
      <c r="I77" s="24"/>
      <c r="J77" s="24" t="s">
        <v>44</v>
      </c>
      <c r="K77" s="13"/>
      <c r="L77" s="13"/>
      <c r="M77" s="13"/>
      <c r="N77" s="13"/>
      <c r="O77" s="13"/>
    </row>
    <row r="78" spans="1:15" ht="14.4">
      <c r="B78" s="25"/>
      <c r="C78" s="57"/>
      <c r="D78" s="57"/>
      <c r="I78" s="24" t="s">
        <v>121</v>
      </c>
      <c r="J78" s="24"/>
      <c r="K78" s="27">
        <f ca="1">C56+C63</f>
        <v>369.8</v>
      </c>
      <c r="L78" s="13"/>
      <c r="M78" s="27">
        <f ca="1">C56+C63</f>
        <v>369.8</v>
      </c>
      <c r="N78" s="13"/>
      <c r="O78" s="27">
        <f ca="1">C56+C63</f>
        <v>369.8</v>
      </c>
    </row>
    <row r="79" spans="1:15" ht="14.4">
      <c r="B79" s="25"/>
      <c r="C79" s="57"/>
      <c r="D79" s="57"/>
      <c r="I79" s="24"/>
      <c r="J79" s="24"/>
      <c r="K79" s="13"/>
      <c r="L79" s="13"/>
      <c r="M79" s="13"/>
      <c r="N79" s="13"/>
      <c r="O79" s="13"/>
    </row>
    <row r="80" spans="1:15" ht="14.4">
      <c r="B80" s="25"/>
      <c r="C80" s="57"/>
      <c r="D80" s="57"/>
      <c r="I80" s="28" t="s">
        <v>122</v>
      </c>
      <c r="J80" s="28"/>
      <c r="K80" s="29">
        <f ca="1">SUM(K76:K78)</f>
        <v>1210.67</v>
      </c>
      <c r="L80" s="30"/>
      <c r="M80" s="29">
        <f ca="1">SUM(M76:M78)</f>
        <v>1210.67</v>
      </c>
      <c r="N80" s="30"/>
      <c r="O80" s="29">
        <f ca="1">SUM(O76:O78)</f>
        <v>1210.67</v>
      </c>
    </row>
    <row r="81" spans="2:15" ht="14.4">
      <c r="B81" s="25"/>
      <c r="C81" s="57"/>
      <c r="D81" s="57"/>
      <c r="I81" s="31"/>
      <c r="J81" s="31"/>
      <c r="K81" s="32"/>
      <c r="L81" s="32"/>
      <c r="M81" s="32"/>
      <c r="N81" s="32"/>
      <c r="O81" s="32"/>
    </row>
    <row r="82" spans="2:15" ht="14.4">
      <c r="B82" s="25"/>
      <c r="C82" s="57"/>
      <c r="D82" s="57"/>
      <c r="I82" s="31" t="s">
        <v>123</v>
      </c>
      <c r="J82" s="31"/>
      <c r="K82" s="33">
        <f ca="1">K74-K80</f>
        <v>-210.67000000000007</v>
      </c>
      <c r="L82" s="32"/>
      <c r="M82" s="33">
        <f ca="1">M74-M80</f>
        <v>39.329999999999927</v>
      </c>
      <c r="N82" s="32"/>
      <c r="O82" s="33">
        <f ca="1">O74-O80</f>
        <v>289.32999999999993</v>
      </c>
    </row>
    <row r="83" spans="2:15" ht="14.4">
      <c r="B83" s="25"/>
      <c r="C83" s="57"/>
      <c r="D83" s="57"/>
      <c r="I83" s="31" t="s">
        <v>124</v>
      </c>
      <c r="J83" s="31"/>
      <c r="K83" s="33">
        <f>K74-K76</f>
        <v>159.13</v>
      </c>
      <c r="L83" s="32"/>
      <c r="M83" s="33">
        <f>M74-M76</f>
        <v>409.13</v>
      </c>
      <c r="N83" s="32"/>
      <c r="O83" s="33">
        <f>O74-O76</f>
        <v>659.13</v>
      </c>
    </row>
    <row r="84" spans="2:15" ht="14.4">
      <c r="B84" s="25"/>
      <c r="C84" s="57"/>
      <c r="D84" s="57"/>
    </row>
    <row r="85" spans="2:15" ht="14.25" customHeight="1">
      <c r="C85" s="57"/>
      <c r="D85" s="57"/>
    </row>
    <row r="101" ht="15" customHeight="1"/>
  </sheetData>
  <mergeCells count="41">
    <mergeCell ref="C11:D11"/>
    <mergeCell ref="C12:D12"/>
    <mergeCell ref="C13:D13"/>
    <mergeCell ref="C14:D14"/>
    <mergeCell ref="J72:O72"/>
    <mergeCell ref="C15:D15"/>
    <mergeCell ref="C16:D16"/>
    <mergeCell ref="C17:D17"/>
    <mergeCell ref="C19:D19"/>
    <mergeCell ref="C20:D20"/>
    <mergeCell ref="C21:D21"/>
    <mergeCell ref="C22:D22"/>
    <mergeCell ref="C23:D23"/>
    <mergeCell ref="C25:D25"/>
    <mergeCell ref="C26:D26"/>
    <mergeCell ref="C36:D36"/>
    <mergeCell ref="C37:D37"/>
    <mergeCell ref="C41:D41"/>
    <mergeCell ref="C28:D28"/>
    <mergeCell ref="C31:D31"/>
    <mergeCell ref="C60:D60"/>
    <mergeCell ref="I71:O71"/>
    <mergeCell ref="C61:D61"/>
    <mergeCell ref="C62:D62"/>
    <mergeCell ref="C59:D59"/>
    <mergeCell ref="C3:D3"/>
    <mergeCell ref="C52:D52"/>
    <mergeCell ref="C53:D53"/>
    <mergeCell ref="C54:D54"/>
    <mergeCell ref="C55:D55"/>
    <mergeCell ref="C42:D42"/>
    <mergeCell ref="C43:D43"/>
    <mergeCell ref="C44:D44"/>
    <mergeCell ref="C45:D45"/>
    <mergeCell ref="C51:D51"/>
    <mergeCell ref="C34:D34"/>
    <mergeCell ref="C35:D35"/>
    <mergeCell ref="C29:D29"/>
    <mergeCell ref="C32:D32"/>
    <mergeCell ref="C33:D33"/>
    <mergeCell ref="C4:D7"/>
  </mergeCells>
  <phoneticPr fontId="1" type="noConversion"/>
  <conditionalFormatting sqref="C11:C17 C19:C23 C25:C26 C28:C29 C31:C37 C41:C45 C51:C55 C59:C62">
    <cfRule type="expression" dxfId="7" priority="1">
      <formula>C11=0</formula>
    </cfRule>
    <cfRule type="expression" dxfId="6" priority="2">
      <formula>C11=1</formula>
    </cfRule>
  </conditionalFormatting>
  <dataValidations disablePrompts="1" count="2">
    <dataValidation allowBlank="1" showInputMessage="1" showErrorMessage="1" sqref="C9:D10 C4" xr:uid="{DF273A6F-6769-2845-9C5B-58193038AFCF}"/>
    <dataValidation type="list" allowBlank="1" showInputMessage="1" showErrorMessage="1" sqref="C28:D29 C41:D45 C25:D26 C51:D55 C59:D62 C67:D85 D15:D17 C11:C17 C19:C23 C31:D37" xr:uid="{1485F815-9B75-1941-B778-63FFA0B25210}">
      <formula1>"1,0"</formula1>
    </dataValidation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Sweet Corn</vt:lpstr>
      <vt:lpstr>Snap Beans</vt:lpstr>
      <vt:lpstr>Green Peas</vt:lpstr>
      <vt:lpstr>Dry Beans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Tianyi</dc:creator>
  <cp:keywords/>
  <dc:description/>
  <cp:lastModifiedBy>Paul Mitchell</cp:lastModifiedBy>
  <cp:revision/>
  <cp:lastPrinted>2026-09-09T21:13:29Z</cp:lastPrinted>
  <dcterms:created xsi:type="dcterms:W3CDTF">2015-06-05T18:19:34Z</dcterms:created>
  <dcterms:modified xsi:type="dcterms:W3CDTF">2026-09-11T19:19:13Z</dcterms:modified>
  <cp:category/>
  <cp:contentStatus/>
</cp:coreProperties>
</file>