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456" windowHeight="8952" activeTab="0"/>
  </bookViews>
  <sheets>
    <sheet name="Start Page" sheetId="1" r:id="rId1"/>
    <sheet name="Instructions" sheetId="2" r:id="rId2"/>
    <sheet name="Data Entry" sheetId="3" r:id="rId3"/>
    <sheet name="Triggers" sheetId="4" r:id="rId4"/>
    <sheet name="Payments" sheetId="5" r:id="rId5"/>
  </sheets>
  <definedNames>
    <definedName name="Crop">'Data Entry'!$B$65:$D$86</definedName>
    <definedName name="Loan_Rate">'Data Entry'!$G$65:$G$86</definedName>
    <definedName name="OLE_LINK1" localSheetId="1">'Instructions'!#REF!</definedName>
    <definedName name="OLE_LINK3" localSheetId="1">'Instructions'!$C$3</definedName>
    <definedName name="_xlnm.Print_Area" localSheetId="2">'Data Entry'!$B$2:$M$62</definedName>
    <definedName name="_xlnm.Print_Area" localSheetId="1">'Instructions'!$B$2:$F$62</definedName>
    <definedName name="_xlnm.Print_Area" localSheetId="4">'Payments'!$A$2:$M$35</definedName>
    <definedName name="_xlnm.Print_Area" localSheetId="3">'Triggers'!$A$2:$L$32</definedName>
    <definedName name="_xlnm.Print_Titles" localSheetId="1">'Instructions'!$2:$2</definedName>
    <definedName name="Yield">#REF!</definedName>
  </definedNames>
  <calcPr fullCalcOnLoad="1"/>
</workbook>
</file>

<file path=xl/sharedStrings.xml><?xml version="1.0" encoding="utf-8"?>
<sst xmlns="http://schemas.openxmlformats.org/spreadsheetml/2006/main" count="209" uniqueCount="143">
  <si>
    <t>xx</t>
  </si>
  <si>
    <t>xxxxx</t>
  </si>
  <si>
    <r>
      <t>Note:</t>
    </r>
    <r>
      <rPr>
        <sz val="10"/>
        <rFont val="Arial"/>
        <family val="2"/>
      </rPr>
      <t xml:space="preserve"> </t>
    </r>
  </si>
  <si>
    <r>
      <t>·</t>
    </r>
    <r>
      <rPr>
        <sz val="10"/>
        <rFont val="Times New Roman"/>
        <family val="1"/>
      </rPr>
      <t xml:space="preserve">         </t>
    </r>
    <r>
      <rPr>
        <sz val="10"/>
        <rFont val="Arial"/>
        <family val="2"/>
      </rPr>
      <t>Yellow:  Information must be entered if applicable.</t>
    </r>
  </si>
  <si>
    <r>
      <t>·</t>
    </r>
    <r>
      <rPr>
        <sz val="10"/>
        <rFont val="Times New Roman"/>
        <family val="1"/>
      </rPr>
      <t xml:space="preserve">         </t>
    </r>
    <r>
      <rPr>
        <sz val="10"/>
        <rFont val="Arial"/>
        <family val="2"/>
      </rPr>
      <t>Purple:  Only requires entries if the user wants to compare the ACRE Program to the DCP.</t>
    </r>
  </si>
  <si>
    <r>
      <t>·</t>
    </r>
    <r>
      <rPr>
        <sz val="10"/>
        <rFont val="Times New Roman"/>
        <family val="1"/>
      </rPr>
      <t xml:space="preserve">         </t>
    </r>
  </si>
  <si>
    <r>
      <t>FSN Base Acreage</t>
    </r>
    <r>
      <rPr>
        <sz val="10"/>
        <rFont val="Arial"/>
        <family val="2"/>
      </rPr>
      <t>:  Enter base acres for each crop.  Leave blank or enter “0” if there is no base acres for the planted or prevented planted crop.</t>
    </r>
  </si>
  <si>
    <r>
      <t>DCP Program Yields</t>
    </r>
    <r>
      <rPr>
        <sz val="10"/>
        <rFont val="Arial"/>
        <family val="2"/>
      </rPr>
      <t>:  Optional entry.  Enter DCP program yields for crops with base acreage for comparison purposes.</t>
    </r>
  </si>
  <si>
    <r>
      <t>20xx Farm Data</t>
    </r>
    <r>
      <rPr>
        <sz val="10"/>
        <rFont val="Arial"/>
        <family val="2"/>
      </rPr>
      <t>:  Enter prevented planted acreage and planted acreage for each crop.</t>
    </r>
  </si>
  <si>
    <r>
      <t>20xx Actual State Yield</t>
    </r>
    <r>
      <rPr>
        <sz val="10"/>
        <rFont val="Arial"/>
        <family val="2"/>
      </rPr>
      <t xml:space="preserve">:  Enter the 20xx actual yield for the State.  </t>
    </r>
  </si>
  <si>
    <r>
      <t>20xx State ACRE Guarantee</t>
    </r>
    <r>
      <rPr>
        <sz val="10"/>
        <rFont val="Arial"/>
        <family val="2"/>
      </rPr>
      <t>:  Will only be displayed for 2010 to 2012.  Enter the previous year’s State ACRE Guarantee for the crop.  No entries are required for the 2009 program year.</t>
    </r>
  </si>
  <si>
    <r>
      <t>20xx Nat. Avg. Market Price</t>
    </r>
    <r>
      <rPr>
        <sz val="10"/>
        <rFont val="Arial"/>
        <family val="2"/>
      </rPr>
      <t xml:space="preserve">:  Enter the 20xx National Average Market Price for the crop.  </t>
    </r>
  </si>
  <si>
    <t>xxxxxx</t>
  </si>
  <si>
    <r>
      <t>ACRE Guarantee Price</t>
    </r>
    <r>
      <rPr>
        <sz val="10"/>
        <rFont val="Arial"/>
        <family val="2"/>
      </rPr>
      <t>:  Enter the ACRE guarantee price for the program year.  This is the two year average of the National Average Market Price for the two previous years.  Example:  for 2009, the ACRE Guarantee Price is the average of the National Average Market Prices for 2007 and 2008, as determined by USDA.</t>
    </r>
  </si>
  <si>
    <t>Click on the tabs to go to Data Entry, go to the 
Triggers Calculations, or go to the Payments.</t>
  </si>
  <si>
    <r>
      <t xml:space="preserve">Click on the red “Triggers” button at the top of the page to view the Trigger calculations. </t>
    </r>
    <r>
      <rPr>
        <i/>
        <sz val="10"/>
        <rFont val="Arial"/>
        <family val="2"/>
      </rPr>
      <t>(No changes can be made to the Trigger page.  All data revisions must be made on the Data Entry screen.)</t>
    </r>
  </si>
  <si>
    <r>
      <t xml:space="preserve">Click on the blue “Data Entry" button at the top of the page to go to the Data Entry Screens.  </t>
    </r>
    <r>
      <rPr>
        <i/>
        <sz val="10"/>
        <rFont val="Arial"/>
        <family val="2"/>
      </rPr>
      <t>On the Data Entry screen, the blue button allows the user to clear all the data on the calculator.</t>
    </r>
  </si>
  <si>
    <t>Click on the white “Instructions” button at the top of the page to go to the this instruction screen.</t>
  </si>
  <si>
    <r>
      <t>20xx Crop Insurance Premiums</t>
    </r>
    <r>
      <rPr>
        <sz val="10"/>
        <rFont val="Arial"/>
        <family val="2"/>
      </rPr>
      <t xml:space="preserve">:  Enter </t>
    </r>
    <r>
      <rPr>
        <b/>
        <sz val="10"/>
        <rFont val="Arial"/>
        <family val="2"/>
      </rPr>
      <t>either</t>
    </r>
    <r>
      <rPr>
        <sz val="10"/>
        <rFont val="Arial"/>
        <family val="2"/>
      </rPr>
      <t xml:space="preserve"> the </t>
    </r>
    <r>
      <rPr>
        <i/>
        <sz val="10"/>
        <rFont val="Arial"/>
        <family val="2"/>
      </rPr>
      <t>Total</t>
    </r>
    <r>
      <rPr>
        <sz val="10"/>
        <rFont val="Arial"/>
        <family val="2"/>
      </rPr>
      <t xml:space="preserve"> premium paid by all the producers for this farm or the </t>
    </r>
    <r>
      <rPr>
        <i/>
        <sz val="10"/>
        <rFont val="Arial"/>
        <family val="2"/>
      </rPr>
      <t>Per Acre</t>
    </r>
    <r>
      <rPr>
        <sz val="10"/>
        <rFont val="Arial"/>
        <family val="2"/>
      </rPr>
      <t xml:space="preserve"> premium paid by all the producers for this farm.  An error message will be displayed if both are entered.  (Do not include NAP or Catastrophic Insurance service fees.)</t>
    </r>
  </si>
  <si>
    <t>Crop Year:</t>
  </si>
  <si>
    <t>Guar. Price</t>
  </si>
  <si>
    <t>State Trigger Met?</t>
  </si>
  <si>
    <t>Farm Trigger Met?</t>
  </si>
  <si>
    <t>State Trigger</t>
  </si>
  <si>
    <t>Farm Trigger</t>
  </si>
  <si>
    <t>Crop Ins. Premiums per Acre</t>
  </si>
  <si>
    <t>Projected Farm Payments</t>
  </si>
  <si>
    <t>Total</t>
  </si>
  <si>
    <t>Projected ACRE Payment</t>
  </si>
  <si>
    <t>Direct</t>
  </si>
  <si>
    <t>Counter-cyclical</t>
  </si>
  <si>
    <t>Operator</t>
  </si>
  <si>
    <t>Planted Acreage</t>
  </si>
  <si>
    <t>Payment Comparison</t>
  </si>
  <si>
    <t>ACRE</t>
  </si>
  <si>
    <t>Est. ACRE per acre</t>
  </si>
  <si>
    <t>Payment Acreage %</t>
  </si>
  <si>
    <t>Total    or</t>
  </si>
  <si>
    <t>Actual Farm Yields (Production/Planted Acres)</t>
  </si>
  <si>
    <t>Benchmark State Yield</t>
  </si>
  <si>
    <t>Target Price</t>
  </si>
  <si>
    <t>DCP Direct Rate</t>
  </si>
  <si>
    <t>Calc. SAG</t>
  </si>
  <si>
    <t>Previous year SAG</t>
  </si>
  <si>
    <t>Benchmark Farm Yield</t>
  </si>
  <si>
    <t>Farm Prod. Index Factor</t>
  </si>
  <si>
    <t>SAG minus ASR</t>
  </si>
  <si>
    <t>SAG x 25%</t>
  </si>
  <si>
    <t>ACRE Program</t>
  </si>
  <si>
    <t>Prev. Acreage</t>
  </si>
  <si>
    <t>Per Acre</t>
  </si>
  <si>
    <t>2010 - 2012</t>
  </si>
  <si>
    <t>Loan Rate</t>
  </si>
  <si>
    <t>Max CC if LR&gt;Mrkt</t>
  </si>
  <si>
    <t>Dry Peas</t>
  </si>
  <si>
    <t>Lentils</t>
  </si>
  <si>
    <t>Small Chickpeas</t>
  </si>
  <si>
    <t>Large Chickpeas</t>
  </si>
  <si>
    <t>Covered Commodity Crop and Peanuts</t>
  </si>
  <si>
    <t>FSA Use Only: CI Premium</t>
  </si>
  <si>
    <t>Counter-Cyclical</t>
  </si>
  <si>
    <t>ACRE Payments</t>
  </si>
  <si>
    <t>FSN/County</t>
  </si>
  <si>
    <t>Payment Acres</t>
  </si>
  <si>
    <t>Table 1:  Basic Farm Data</t>
  </si>
  <si>
    <r>
      <t xml:space="preserve">FSN Base Acreage </t>
    </r>
    <r>
      <rPr>
        <sz val="9"/>
        <rFont val="Arial"/>
        <family val="2"/>
      </rPr>
      <t>(if appli-cable)</t>
    </r>
  </si>
  <si>
    <r>
      <t xml:space="preserve">DCP Program Yields </t>
    </r>
    <r>
      <rPr>
        <sz val="9"/>
        <rFont val="Arial"/>
        <family val="2"/>
      </rPr>
      <t>(if applicable)</t>
    </r>
  </si>
  <si>
    <r>
      <t>Table 4:  National Data</t>
    </r>
    <r>
      <rPr>
        <b/>
        <sz val="16"/>
        <color indexed="9"/>
        <rFont val="Arial"/>
        <family val="0"/>
      </rPr>
      <t xml:space="preserve">
</t>
    </r>
    <r>
      <rPr>
        <b/>
        <sz val="9"/>
        <color indexed="9"/>
        <rFont val="Arial"/>
        <family val="2"/>
      </rPr>
      <t>* Preliminary or Estimated</t>
    </r>
  </si>
  <si>
    <t>ACRE Guarantee Price *</t>
  </si>
  <si>
    <t>Table 5:  Target Price, Direct Rate, and Loan Rates</t>
  </si>
  <si>
    <r>
      <t xml:space="preserve">Table 2: Farm Yield Data
</t>
    </r>
    <r>
      <rPr>
        <b/>
        <sz val="9"/>
        <color indexed="8"/>
        <rFont val="Arial"/>
        <family val="2"/>
      </rPr>
      <t>* Preliminary or Estimated</t>
    </r>
  </si>
  <si>
    <t>Average*</t>
  </si>
  <si>
    <t>Actual State Yields *</t>
  </si>
  <si>
    <r>
      <t xml:space="preserve">Table 3:  State Yield Data
</t>
    </r>
    <r>
      <rPr>
        <b/>
        <sz val="9"/>
        <color indexed="8"/>
        <rFont val="Arial"/>
        <family val="2"/>
      </rPr>
      <t>*Preliminary or Estimated</t>
    </r>
  </si>
  <si>
    <t xml:space="preserve">FSA Use Only:  
BFY * </t>
  </si>
  <si>
    <t>FSA Use Only:   BSY *</t>
  </si>
  <si>
    <t>State ACRE Guarantee (SAG) *</t>
  </si>
  <si>
    <t>Actual State Revenue (ASR) *</t>
  </si>
  <si>
    <t>Farm ACRE Guarantee *</t>
  </si>
  <si>
    <t>Actual Farm Revenue (AFR) *</t>
  </si>
  <si>
    <t>* Preliminary</t>
  </si>
  <si>
    <t>Click on the tabs to view instructions, go to Data Entry, go to the Triggers Calculations, or go to the Payments Page</t>
  </si>
  <si>
    <t>Direct (80%)</t>
  </si>
  <si>
    <t>DCP</t>
  </si>
  <si>
    <t>Click on the tabs to view instructions, go to Data Entry, or go to the Triggers Calculations.</t>
  </si>
  <si>
    <r>
      <t>Opening the Calculator</t>
    </r>
    <r>
      <rPr>
        <sz val="10"/>
        <rFont val="Arial"/>
        <family val="2"/>
      </rPr>
      <t xml:space="preserve">:  This calculator was developed using Microsoft Office Excel 2003 and may not be fully functional using other versions.  When users click to open the calculator, they will receive a Security Warning pop-up box.  Users must choose to “Enable Macros” to allow the calculator to work. Also, the calculator will exhibit a disclaimer.  Click on the “Continue on to Data Entry” button to start the process.  </t>
    </r>
  </si>
  <si>
    <r>
      <t>Entries</t>
    </r>
    <r>
      <rPr>
        <sz val="10"/>
        <rFont val="Arial"/>
        <family val="2"/>
      </rPr>
      <t>:  Navigate to the data entry cells or use the Tab key on your keyboard.  To navigate between screens (Instructions, Data Entry, Triggers, and Payments), buttons have been provided at the top of each screen.  Entries that conflict with the intent of the calculator will cause affected cells to be highlighted in red, display an “Error” warning, or will not be allowed to be entered.  Data entry cells are indicated by the following colors:</t>
    </r>
  </si>
  <si>
    <r>
      <t>Purpose:</t>
    </r>
    <r>
      <rPr>
        <sz val="10"/>
        <rFont val="Arial"/>
        <family val="2"/>
      </rPr>
      <t xml:space="preserve">  This calculator is being provided as a tool to help with calculations for the Average Crop Revenue Election (ACRE) Program, it is not the approved software to compute and provide actual payment information. Users will be able to calculate their estimated ACRE Program payments and compare those payments with the Direct and Counter-Cyclical Program (DCP) payments.</t>
    </r>
  </si>
  <si>
    <t>ENTRIES FOR THE “DATA ENTRY” SCREEN:</t>
  </si>
  <si>
    <t>Table 2:  Farm Yield Data</t>
  </si>
  <si>
    <t>Table 3:  State Yield Data</t>
  </si>
  <si>
    <t>Table 4:  National Data</t>
  </si>
  <si>
    <t>Note:</t>
  </si>
  <si>
    <t>The calculator will display a box to the right of this table that explains that crops highlighted in green have met the State and Farm triggers, and may receive ACRE payments.  If no crops are highlighted in green, the box explains that both triggers were not met for any crop.</t>
  </si>
  <si>
    <t>Click on the green “Payments” button to enter payment acres for the ACRE Program or review DCP payment calculations.</t>
  </si>
  <si>
    <t>ENTRIES FOR THE “PAYMENTS” SCREEN:</t>
  </si>
  <si>
    <t>To assist producers to identify the crops that have highest estimated ACRE payments, column 5 provides the estimated payment per acre by crop.</t>
  </si>
  <si>
    <t>xxxx</t>
  </si>
  <si>
    <t>xxx</t>
  </si>
  <si>
    <t>See Table 5 Information</t>
  </si>
  <si>
    <t>Click on the tabs to clear data on this sheet, view instructions, go to the Triggers Calculations, or go to the Payments.</t>
  </si>
  <si>
    <r>
      <t>20xx Actual Farm Yield</t>
    </r>
    <r>
      <rPr>
        <sz val="10"/>
        <rFont val="Arial"/>
        <family val="2"/>
      </rPr>
      <t>:  Enter the 20xx actual yield (</t>
    </r>
    <r>
      <rPr>
        <u val="single"/>
        <sz val="10"/>
        <rFont val="Arial"/>
        <family val="2"/>
      </rPr>
      <t>total production</t>
    </r>
    <r>
      <rPr>
        <sz val="10"/>
        <rFont val="Arial"/>
        <family val="2"/>
      </rPr>
      <t xml:space="preserve"> divided by the </t>
    </r>
    <r>
      <rPr>
        <u val="single"/>
        <sz val="10"/>
        <rFont val="Arial"/>
        <family val="2"/>
      </rPr>
      <t>total of the planted and prevented planted acres</t>
    </r>
    <r>
      <rPr>
        <sz val="10"/>
        <rFont val="Arial"/>
        <family val="2"/>
      </rPr>
      <t xml:space="preserve">) for the farm.  </t>
    </r>
  </si>
  <si>
    <r>
      <t>20xx Benchmark State Yield (BSY)</t>
    </r>
    <r>
      <rPr>
        <sz val="10"/>
        <rFont val="Arial"/>
        <family val="2"/>
      </rPr>
      <t xml:space="preserve">:  Enter </t>
    </r>
    <r>
      <rPr>
        <b/>
        <sz val="10"/>
        <rFont val="Arial"/>
        <family val="2"/>
      </rPr>
      <t>either</t>
    </r>
    <r>
      <rPr>
        <sz val="10"/>
        <rFont val="Arial"/>
        <family val="2"/>
      </rPr>
      <t xml:space="preserve"> the </t>
    </r>
    <r>
      <rPr>
        <i/>
        <sz val="10"/>
        <rFont val="Arial"/>
        <family val="2"/>
      </rPr>
      <t>Actual State Yields</t>
    </r>
    <r>
      <rPr>
        <sz val="10"/>
        <rFont val="Arial"/>
        <family val="2"/>
      </rPr>
      <t xml:space="preserve"> for each displayed year or the </t>
    </r>
    <r>
      <rPr>
        <i/>
        <sz val="10"/>
        <rFont val="Arial"/>
        <family val="2"/>
      </rPr>
      <t>Average (round bushels and pounds to whole numbers)</t>
    </r>
    <r>
      <rPr>
        <sz val="10"/>
        <rFont val="Arial"/>
        <family val="2"/>
      </rPr>
      <t>.  An error message will be displayed if there are entries in both the "Actual State Yields" data entry area and the "Average" entry cell.  The BSY calculated for the farm will be in the FSA Use Only column.  If entries are in the Actual State Yields, the calculator will determine the yield by averaging the three remaining yields after removing the high and low yields for the crop.</t>
    </r>
  </si>
  <si>
    <t>Planted &amp; PP Acres</t>
  </si>
  <si>
    <t>Potential Payment Acres</t>
  </si>
  <si>
    <t>Bushels</t>
  </si>
  <si>
    <t>Pounds</t>
  </si>
  <si>
    <t>Wheat</t>
  </si>
  <si>
    <t>Barley</t>
  </si>
  <si>
    <t>Oats</t>
  </si>
  <si>
    <t>Corn</t>
  </si>
  <si>
    <t>Grain Sorghum</t>
  </si>
  <si>
    <t>Soybeans</t>
  </si>
  <si>
    <t>Upland Cotton</t>
  </si>
  <si>
    <t>Peanuts</t>
  </si>
  <si>
    <t>Canola</t>
  </si>
  <si>
    <t>Crambe</t>
  </si>
  <si>
    <t>Mustard Seed</t>
  </si>
  <si>
    <t>Rapeseed</t>
  </si>
  <si>
    <t>Safflower</t>
  </si>
  <si>
    <t>Sesame seed</t>
  </si>
  <si>
    <t>Sunflower</t>
  </si>
  <si>
    <r>
      <t>20xx Benchmark Farm Yield (BFY)</t>
    </r>
    <r>
      <rPr>
        <sz val="10"/>
        <rFont val="Arial"/>
        <family val="2"/>
      </rPr>
      <t xml:space="preserve">:  Enter </t>
    </r>
    <r>
      <rPr>
        <b/>
        <sz val="10"/>
        <rFont val="Arial"/>
        <family val="2"/>
      </rPr>
      <t>either</t>
    </r>
    <r>
      <rPr>
        <sz val="10"/>
        <rFont val="Arial"/>
        <family val="2"/>
      </rPr>
      <t xml:space="preserve"> the </t>
    </r>
    <r>
      <rPr>
        <i/>
        <sz val="10"/>
        <rFont val="Arial"/>
        <family val="2"/>
      </rPr>
      <t>Actual Farm Yields</t>
    </r>
    <r>
      <rPr>
        <sz val="10"/>
        <rFont val="Arial"/>
        <family val="2"/>
      </rPr>
      <t xml:space="preserve"> (per planted acre) for each displayed year or the </t>
    </r>
    <r>
      <rPr>
        <i/>
        <sz val="10"/>
        <rFont val="Arial"/>
        <family val="2"/>
      </rPr>
      <t>Average (round bushels and pounds to whole numbers)</t>
    </r>
    <r>
      <rPr>
        <sz val="10"/>
        <rFont val="Arial"/>
        <family val="2"/>
      </rPr>
      <t>.  An error message will be displayed if there are entries in both the "Actual Farm Yields" data entry area and the "Average" entry cell.  The BFY calculated for the farm will be in the FSA Use Only column.  If entries are in the Actual Farm Yields, the calculator will determine the yield averaging the three remaining yields after removing the high and low yields for the crop.  (Note:  this only provides an estimate of the benchmark farm yield.)</t>
    </r>
  </si>
  <si>
    <t>Flaxseed (56 #/bu)</t>
  </si>
  <si>
    <t>Rice, Long Grain</t>
  </si>
  <si>
    <t>Rice, Medium/Short Grain</t>
  </si>
  <si>
    <t>Flaxseed</t>
  </si>
  <si>
    <t>Enter ALL crops with Base Acres
 and 
Planted/PP Covered Commodity Crops and Peanuts 
 (Use Drop Down Box)</t>
  </si>
  <si>
    <t>Rice, Medium/Small Grain</t>
  </si>
  <si>
    <t>Sesame Seed</t>
  </si>
  <si>
    <t>Crops and Units Chart:</t>
  </si>
  <si>
    <r>
      <t>20xx Loan Rate, DCP Direct Rate, and 20xx Target Price</t>
    </r>
    <r>
      <rPr>
        <sz val="10"/>
        <rFont val="Arial"/>
        <family val="2"/>
      </rPr>
      <t>:  Cells will be data-filled by the calculator.</t>
    </r>
  </si>
  <si>
    <r>
      <t>Payment Acres</t>
    </r>
    <r>
      <rPr>
        <sz val="10"/>
        <rFont val="Arial"/>
        <family val="2"/>
      </rPr>
      <t xml:space="preserve">:  Enter the payment acres for each applicable crop in the yellow cells in column 7.  The acres for each crop cannot exceed the potential payment acres for each crop in column 6.  Also, the total payment acres for all crops cannot exceed the total base acreage on the farm (amount above column 7.)  </t>
    </r>
  </si>
  <si>
    <r>
      <t xml:space="preserve">Payment Acres are entered without regard to whether the triggers are met.  If either the State Trigger or the Farm Trigger is not met for a crop with entered payment acreage, the crop will not be issued ACRE payments and the acreage cannot be designated to other crops.  </t>
    </r>
    <r>
      <rPr>
        <b/>
        <i/>
        <u val="single"/>
        <sz val="10"/>
        <rFont val="Arial"/>
        <family val="2"/>
      </rPr>
      <t>Designation of payment acreage to ineligible crops may lower the farm's ACRE payments.</t>
    </r>
  </si>
  <si>
    <t>This calculator provides estimated payment amounts, based on current procedure regarding the payment calculations.  Actual FSA payment software is in the developmental stage and will be released to County FSA Offices after formulation, testing and approval.  You can use this calculator to obtain an approximate ACRE payment based on the data that is entered.  The result will only be as good as your estimates and entries.</t>
  </si>
  <si>
    <r>
      <t xml:space="preserve">USDA projections for price data and information regarding preliminary Benchmark yields can be found at </t>
    </r>
    <r>
      <rPr>
        <sz val="10"/>
        <color indexed="12"/>
        <rFont val="Arial"/>
        <family val="2"/>
      </rPr>
      <t>http://www.fsa.usda.gov/dcp</t>
    </r>
    <r>
      <rPr>
        <sz val="10"/>
        <rFont val="Arial"/>
        <family val="2"/>
      </rPr>
      <t>.</t>
    </r>
  </si>
  <si>
    <r>
      <t>Crops</t>
    </r>
    <r>
      <rPr>
        <sz val="10"/>
        <rFont val="Arial"/>
        <family val="0"/>
      </rPr>
      <t xml:space="preserve">:  Enter all crops with base acreage on the farm and all covered commodity crops and peanuts that are planted or are prevented from being planted on the farm.  </t>
    </r>
    <r>
      <rPr>
        <b/>
        <sz val="10"/>
        <rFont val="Arial"/>
        <family val="2"/>
      </rPr>
      <t>Click on the cell and use the drop-down menu to select the crop.</t>
    </r>
  </si>
  <si>
    <r>
      <t>Operator Name</t>
    </r>
    <r>
      <rPr>
        <sz val="10"/>
        <rFont val="Arial"/>
        <family val="0"/>
      </rPr>
      <t>:  Enter name of the operator of the farm.</t>
    </r>
  </si>
  <si>
    <r>
      <t>FSN/County</t>
    </r>
    <r>
      <rPr>
        <sz val="10"/>
        <rFont val="Arial"/>
        <family val="0"/>
      </rPr>
      <t>:  Enter Farm Serial Number and County (optional)</t>
    </r>
  </si>
  <si>
    <r>
      <t>Crop Year</t>
    </r>
    <r>
      <rPr>
        <sz val="10"/>
        <rFont val="Arial"/>
        <family val="0"/>
      </rPr>
      <t xml:space="preserve">:  Enter crop year (YYYY).  </t>
    </r>
  </si>
  <si>
    <t>Version:</t>
  </si>
  <si>
    <t xml:space="preserve">Payment = Item 7 times Item 8 times (lessor of Item 9 or 10) </t>
  </si>
  <si>
    <t>WI Template</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</si>
</sst>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_(&quot;$&quot;* #,##0.000_);_(&quot;$&quot;* \(#,##0.000\);_(&quot;$&quot;* &quot;-&quot;??_);_(@_)"/>
    <numFmt numFmtId="167" formatCode="_(&quot;$&quot;* #,##0.0000_);_(&quot;$&quot;* \(#,##0.0000\);_(&quot;$&quot;* &quot;-&quot;??_);_(@_)"/>
    <numFmt numFmtId="168" formatCode="0.0"/>
    <numFmt numFmtId="169" formatCode="_(* #,##0.000_);_(* \(#,##0.000\);_(* &quot;-&quot;??_);_(@_)"/>
    <numFmt numFmtId="170" formatCode="_(* #,##0.0000_);_(* \(#,##0.0000\);_(* &quot;-&quot;??_);_(@_)"/>
    <numFmt numFmtId="171" formatCode="_(&quot;$&quot;* #,##0.00000_);_(&quot;$&quot;* \(#,##0.00000\);_(&quot;$&quot;* &quot;-&quot;??_);_(@_)"/>
    <numFmt numFmtId="172" formatCode="_(&quot;$&quot;* #,##0.000000_);_(&quot;$&quot;* \(#,##0.000000\);_(&quot;$&quot;* &quot;-&quot;??_);_(@_)"/>
    <numFmt numFmtId="173" formatCode="0.0%"/>
    <numFmt numFmtId="174" formatCode="_(* #,##0.0000_);_(* \(#,##0.0000\);_(* &quot;-&quot;????_);_(@_)"/>
    <numFmt numFmtId="175" formatCode="_(* #,##0.0_);_(* \(#,##0.0\);_(* &quot;-&quot;?_);_(@_)"/>
    <numFmt numFmtId="176" formatCode="0.000"/>
    <numFmt numFmtId="177" formatCode="0.0000"/>
    <numFmt numFmtId="178" formatCode="0.00000"/>
    <numFmt numFmtId="179" formatCode="&quot;Yes&quot;;&quot;Yes&quot;;&quot;No&quot;"/>
    <numFmt numFmtId="180" formatCode="&quot;True&quot;;&quot;True&quot;;&quot;False&quot;"/>
    <numFmt numFmtId="181" formatCode="&quot;On&quot;;&quot;On&quot;;&quot;Off&quot;"/>
    <numFmt numFmtId="182" formatCode="[$€-2]\ #,##0.00_);[Red]\([$€-2]\ #,##0.00\)"/>
    <numFmt numFmtId="183" formatCode="&quot;$&quot;#,##0"/>
    <numFmt numFmtId="184" formatCode="_(&quot;$&quot;* #,##0.0000000_);_(&quot;$&quot;* \(#,##0.0000000\);_(&quot;$&quot;* &quot;-&quot;??_);_(@_)"/>
    <numFmt numFmtId="185" formatCode="_(&quot;$&quot;* #,##0.00000000_);_(&quot;$&quot;* \(#,##0.00000000\);_(&quot;$&quot;* &quot;-&quot;??_);_(@_)"/>
    <numFmt numFmtId="186" formatCode="[$-409]dddd\,\ mmmm\ dd\,\ yyyy"/>
    <numFmt numFmtId="187" formatCode="[$-409]mmmm\ d\,\ yyyy;@"/>
  </numFmts>
  <fonts count="52">
    <font>
      <sz val="10"/>
      <name val="Arial"/>
      <family val="0"/>
    </font>
    <font>
      <sz val="8"/>
      <name val="Arial"/>
      <family val="0"/>
    </font>
    <font>
      <b/>
      <sz val="10"/>
      <name val="Arial"/>
      <family val="2"/>
    </font>
    <font>
      <b/>
      <sz val="10"/>
      <color indexed="9"/>
      <name val="Arial"/>
      <family val="2"/>
    </font>
    <font>
      <b/>
      <sz val="12"/>
      <color indexed="9"/>
      <name val="Arial"/>
      <family val="2"/>
    </font>
    <font>
      <b/>
      <sz val="12"/>
      <color indexed="8"/>
      <name val="Arial"/>
      <family val="2"/>
    </font>
    <font>
      <b/>
      <sz val="10"/>
      <color indexed="8"/>
      <name val="Arial"/>
      <family val="2"/>
    </font>
    <font>
      <b/>
      <sz val="14"/>
      <color indexed="8"/>
      <name val="Arial"/>
      <family val="2"/>
    </font>
    <font>
      <sz val="10"/>
      <color indexed="9"/>
      <name val="Arial"/>
      <family val="0"/>
    </font>
    <font>
      <b/>
      <sz val="14"/>
      <color indexed="9"/>
      <name val="Arial"/>
      <family val="2"/>
    </font>
    <font>
      <sz val="10"/>
      <color indexed="8"/>
      <name val="Arial"/>
      <family val="2"/>
    </font>
    <font>
      <b/>
      <sz val="9"/>
      <name val="Arial"/>
      <family val="2"/>
    </font>
    <font>
      <b/>
      <sz val="10"/>
      <color indexed="10"/>
      <name val="Arial"/>
      <family val="2"/>
    </font>
    <font>
      <b/>
      <sz val="10"/>
      <color indexed="18"/>
      <name val="Arial"/>
      <family val="2"/>
    </font>
    <font>
      <sz val="10"/>
      <color indexed="18"/>
      <name val="Arial"/>
      <family val="2"/>
    </font>
    <font>
      <b/>
      <sz val="9"/>
      <color indexed="9"/>
      <name val="Arial"/>
      <family val="2"/>
    </font>
    <font>
      <sz val="9"/>
      <name val="Arial"/>
      <family val="2"/>
    </font>
    <font>
      <b/>
      <sz val="14"/>
      <color indexed="18"/>
      <name val="Arial"/>
      <family val="2"/>
    </font>
    <font>
      <sz val="9"/>
      <color indexed="9"/>
      <name val="Arial"/>
      <family val="0"/>
    </font>
    <font>
      <b/>
      <sz val="9"/>
      <color indexed="18"/>
      <name val="Arial"/>
      <family val="0"/>
    </font>
    <font>
      <b/>
      <sz val="9"/>
      <color indexed="8"/>
      <name val="Arial"/>
      <family val="0"/>
    </font>
    <font>
      <sz val="9"/>
      <color indexed="8"/>
      <name val="Arial"/>
      <family val="2"/>
    </font>
    <font>
      <b/>
      <sz val="18"/>
      <color indexed="9"/>
      <name val="Arial"/>
      <family val="2"/>
    </font>
    <font>
      <i/>
      <sz val="10"/>
      <color indexed="8"/>
      <name val="Arial"/>
      <family val="2"/>
    </font>
    <font>
      <sz val="10"/>
      <color indexed="12"/>
      <name val="Arial"/>
      <family val="0"/>
    </font>
    <font>
      <b/>
      <sz val="10"/>
      <color indexed="17"/>
      <name val="Arial"/>
      <family val="2"/>
    </font>
    <font>
      <b/>
      <sz val="10"/>
      <color indexed="16"/>
      <name val="Arial"/>
      <family val="2"/>
    </font>
    <font>
      <b/>
      <sz val="9"/>
      <color indexed="10"/>
      <name val="Arial"/>
      <family val="0"/>
    </font>
    <font>
      <b/>
      <sz val="11"/>
      <color indexed="8"/>
      <name val="Arial"/>
      <family val="0"/>
    </font>
    <font>
      <b/>
      <sz val="16"/>
      <color indexed="9"/>
      <name val="Arial"/>
      <family val="0"/>
    </font>
    <font>
      <b/>
      <u val="single"/>
      <sz val="14"/>
      <color indexed="8"/>
      <name val="Arial"/>
      <family val="2"/>
    </font>
    <font>
      <b/>
      <sz val="10"/>
      <color indexed="12"/>
      <name val="Arial"/>
      <family val="2"/>
    </font>
    <font>
      <b/>
      <sz val="11"/>
      <color indexed="9"/>
      <name val="Arial"/>
      <family val="2"/>
    </font>
    <font>
      <b/>
      <sz val="11"/>
      <name val="Arial"/>
      <family val="2"/>
    </font>
    <font>
      <sz val="8"/>
      <color indexed="8"/>
      <name val="Arial"/>
      <family val="2"/>
    </font>
    <font>
      <b/>
      <sz val="8"/>
      <name val="Arial"/>
      <family val="2"/>
    </font>
    <font>
      <b/>
      <sz val="8"/>
      <color indexed="18"/>
      <name val="Arial"/>
      <family val="2"/>
    </font>
    <font>
      <b/>
      <sz val="8"/>
      <color indexed="8"/>
      <name val="Arial"/>
      <family val="2"/>
    </font>
    <font>
      <sz val="8"/>
      <color indexed="18"/>
      <name val="Arial"/>
      <family val="2"/>
    </font>
    <font>
      <sz val="10"/>
      <color indexed="17"/>
      <name val="Arial"/>
      <family val="2"/>
    </font>
    <font>
      <b/>
      <u val="single"/>
      <sz val="10"/>
      <name val="Arial"/>
      <family val="2"/>
    </font>
    <font>
      <sz val="10"/>
      <name val="Symbol"/>
      <family val="1"/>
    </font>
    <font>
      <u val="single"/>
      <sz val="10"/>
      <name val="Arial"/>
      <family val="2"/>
    </font>
    <font>
      <b/>
      <i/>
      <sz val="10"/>
      <name val="Arial"/>
      <family val="2"/>
    </font>
    <font>
      <i/>
      <sz val="10"/>
      <name val="Arial"/>
      <family val="2"/>
    </font>
    <font>
      <u val="single"/>
      <sz val="11"/>
      <name val="Arial"/>
      <family val="2"/>
    </font>
    <font>
      <sz val="26"/>
      <color indexed="8"/>
      <name val="Arial"/>
      <family val="0"/>
    </font>
    <font>
      <sz val="10"/>
      <name val="Times New Roman"/>
      <family val="1"/>
    </font>
    <font>
      <u val="single"/>
      <sz val="10"/>
      <color indexed="12"/>
      <name val="Arial"/>
      <family val="0"/>
    </font>
    <font>
      <u val="single"/>
      <sz val="10"/>
      <color indexed="36"/>
      <name val="Arial"/>
      <family val="0"/>
    </font>
    <font>
      <sz val="36"/>
      <color indexed="8"/>
      <name val="Arial"/>
      <family val="0"/>
    </font>
    <font>
      <b/>
      <i/>
      <u val="single"/>
      <sz val="10"/>
      <name val="Arial"/>
      <family val="2"/>
    </font>
  </fonts>
  <fills count="17">
    <fill>
      <patternFill/>
    </fill>
    <fill>
      <patternFill patternType="gray125"/>
    </fill>
    <fill>
      <patternFill patternType="solid">
        <fgColor indexed="42"/>
        <bgColor indexed="64"/>
      </patternFill>
    </fill>
    <fill>
      <patternFill patternType="solid">
        <fgColor indexed="58"/>
        <bgColor indexed="64"/>
      </patternFill>
    </fill>
    <fill>
      <patternFill patternType="solid">
        <fgColor indexed="13"/>
        <bgColor indexed="64"/>
      </patternFill>
    </fill>
    <fill>
      <patternFill patternType="solid">
        <fgColor indexed="43"/>
        <bgColor indexed="64"/>
      </patternFill>
    </fill>
    <fill>
      <patternFill patternType="solid">
        <fgColor indexed="41"/>
        <bgColor indexed="64"/>
      </patternFill>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17"/>
        <bgColor indexed="64"/>
      </patternFill>
    </fill>
    <fill>
      <patternFill patternType="solid">
        <fgColor indexed="53"/>
        <bgColor indexed="64"/>
      </patternFill>
    </fill>
    <fill>
      <patternFill patternType="solid">
        <fgColor indexed="60"/>
        <bgColor indexed="64"/>
      </patternFill>
    </fill>
    <fill>
      <patternFill patternType="solid">
        <fgColor indexed="15"/>
        <bgColor indexed="64"/>
      </patternFill>
    </fill>
    <fill>
      <patternFill patternType="solid">
        <fgColor indexed="22"/>
        <bgColor indexed="64"/>
      </patternFill>
    </fill>
    <fill>
      <patternFill patternType="solid">
        <fgColor indexed="9"/>
        <bgColor indexed="64"/>
      </patternFill>
    </fill>
    <fill>
      <patternFill patternType="solid">
        <fgColor indexed="44"/>
        <bgColor indexed="64"/>
      </patternFill>
    </fill>
  </fills>
  <borders count="83">
    <border>
      <left/>
      <right/>
      <top/>
      <bottom/>
      <diagonal/>
    </border>
    <border>
      <left style="thin"/>
      <right style="thin"/>
      <top style="thin"/>
      <bottom style="thin"/>
    </border>
    <border>
      <left style="thin"/>
      <right style="thin"/>
      <top style="thin"/>
      <bottom style="medium"/>
    </border>
    <border>
      <left style="medium"/>
      <right>
        <color indexed="63"/>
      </right>
      <top>
        <color indexed="63"/>
      </top>
      <bottom style="thin"/>
    </border>
    <border>
      <left style="medium"/>
      <right>
        <color indexed="63"/>
      </right>
      <top>
        <color indexed="63"/>
      </top>
      <bottom style="medium"/>
    </border>
    <border>
      <left style="thin"/>
      <right style="medium"/>
      <top style="thin"/>
      <bottom style="medium"/>
    </border>
    <border>
      <left style="thin"/>
      <right style="medium"/>
      <top style="medium"/>
      <bottom style="medium"/>
    </border>
    <border>
      <left>
        <color indexed="63"/>
      </left>
      <right style="thin"/>
      <top style="medium"/>
      <bottom>
        <color indexed="63"/>
      </bottom>
    </border>
    <border>
      <left style="thin"/>
      <right style="thin"/>
      <top style="medium"/>
      <bottom style="thin"/>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color indexed="63"/>
      </right>
      <top>
        <color indexed="63"/>
      </top>
      <bottom style="thin"/>
    </border>
    <border>
      <left>
        <color indexed="63"/>
      </left>
      <right>
        <color indexed="63"/>
      </right>
      <top style="medium"/>
      <bottom>
        <color indexed="63"/>
      </bottom>
    </border>
    <border>
      <left style="medium"/>
      <right style="medium"/>
      <top>
        <color indexed="63"/>
      </top>
      <bottom style="thin"/>
    </border>
    <border>
      <left style="medium"/>
      <right style="medium"/>
      <top>
        <color indexed="63"/>
      </top>
      <bottom style="medium"/>
    </border>
    <border>
      <left style="medium"/>
      <right style="thin"/>
      <top style="thin"/>
      <bottom style="thin"/>
    </border>
    <border>
      <left style="medium"/>
      <right style="thin"/>
      <top style="thin"/>
      <bottom style="medium"/>
    </border>
    <border>
      <left style="thin"/>
      <right style="medium"/>
      <top style="thin"/>
      <bottom style="thin"/>
    </border>
    <border>
      <left style="thin"/>
      <right style="thin"/>
      <top>
        <color indexed="63"/>
      </top>
      <bottom style="thin"/>
    </border>
    <border>
      <left style="thin"/>
      <right style="thin"/>
      <top>
        <color indexed="63"/>
      </top>
      <bottom style="medium"/>
    </border>
    <border>
      <left style="thin"/>
      <right style="medium"/>
      <top>
        <color indexed="63"/>
      </top>
      <bottom style="thin"/>
    </border>
    <border>
      <left style="medium"/>
      <right>
        <color indexed="63"/>
      </right>
      <top>
        <color indexed="63"/>
      </top>
      <bottom>
        <color indexed="63"/>
      </bottom>
    </border>
    <border>
      <left style="medium"/>
      <right style="medium"/>
      <top style="medium"/>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medium"/>
      <top style="medium"/>
      <bottom style="thin"/>
    </border>
    <border>
      <left>
        <color indexed="63"/>
      </left>
      <right>
        <color indexed="63"/>
      </right>
      <top>
        <color indexed="63"/>
      </top>
      <bottom style="thin"/>
    </border>
    <border>
      <left>
        <color indexed="63"/>
      </left>
      <right style="medium"/>
      <top>
        <color indexed="63"/>
      </top>
      <bottom style="thin"/>
    </border>
    <border>
      <left style="medium"/>
      <right style="thin"/>
      <top>
        <color indexed="63"/>
      </top>
      <bottom style="thin"/>
    </border>
    <border>
      <left style="thin"/>
      <right style="medium"/>
      <top>
        <color indexed="63"/>
      </top>
      <bottom style="medium"/>
    </border>
    <border>
      <left style="medium"/>
      <right style="thin"/>
      <top style="medium"/>
      <bottom style="thin"/>
    </border>
    <border>
      <left style="thin"/>
      <right>
        <color indexed="63"/>
      </right>
      <top>
        <color indexed="63"/>
      </top>
      <bottom style="medium"/>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style="medium"/>
      <right style="thin"/>
      <top>
        <color indexed="63"/>
      </top>
      <bottom style="medium"/>
    </border>
    <border>
      <left>
        <color indexed="63"/>
      </left>
      <right>
        <color indexed="63"/>
      </right>
      <top>
        <color indexed="63"/>
      </top>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thin"/>
      <right style="thin"/>
      <top style="thin"/>
      <bottom>
        <color indexed="63"/>
      </bottom>
    </border>
    <border>
      <left style="thin"/>
      <right style="medium"/>
      <top style="thin"/>
      <bottom>
        <color indexed="63"/>
      </bottom>
    </border>
    <border>
      <left style="medium"/>
      <right>
        <color indexed="63"/>
      </right>
      <top style="medium"/>
      <bottom style="medium"/>
    </border>
    <border>
      <left>
        <color indexed="63"/>
      </left>
      <right style="medium"/>
      <top style="medium"/>
      <bottom style="medium"/>
    </border>
    <border>
      <left style="medium"/>
      <right style="medium"/>
      <top style="medium"/>
      <bottom>
        <color indexed="63"/>
      </bottom>
    </border>
    <border>
      <left style="thin"/>
      <right style="medium"/>
      <top>
        <color indexed="63"/>
      </top>
      <bottom>
        <color indexed="63"/>
      </bottom>
    </border>
    <border>
      <left style="medium"/>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color indexed="63"/>
      </left>
      <right style="medium"/>
      <top style="thin"/>
      <bottom>
        <color indexed="63"/>
      </bottom>
    </border>
    <border>
      <left>
        <color indexed="63"/>
      </left>
      <right>
        <color indexed="63"/>
      </right>
      <top style="thin"/>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medium"/>
      <right>
        <color indexed="63"/>
      </right>
      <top style="medium"/>
      <bottom>
        <color indexed="63"/>
      </bottom>
    </border>
    <border>
      <left>
        <color indexed="63"/>
      </left>
      <right style="medium"/>
      <top>
        <color indexed="63"/>
      </top>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color indexed="63"/>
      </right>
      <top style="medium"/>
      <bottom style="medium"/>
    </border>
    <border>
      <left>
        <color indexed="63"/>
      </left>
      <right>
        <color indexed="63"/>
      </right>
      <top style="medium"/>
      <bottom style="thin"/>
    </border>
    <border>
      <left>
        <color indexed="63"/>
      </left>
      <right>
        <color indexed="63"/>
      </right>
      <top style="thin"/>
      <bottom style="thin"/>
    </border>
    <border>
      <left style="medium"/>
      <right style="medium"/>
      <top>
        <color indexed="63"/>
      </top>
      <bottom>
        <color indexed="63"/>
      </bottom>
    </border>
    <border>
      <left>
        <color indexed="63"/>
      </left>
      <right>
        <color indexed="63"/>
      </right>
      <top style="thin"/>
      <bottom style="medium"/>
    </border>
    <border>
      <left style="medium"/>
      <right>
        <color indexed="63"/>
      </right>
      <top style="medium"/>
      <bottom style="thick">
        <color indexed="18"/>
      </bottom>
    </border>
    <border>
      <left>
        <color indexed="63"/>
      </left>
      <right style="medium"/>
      <top style="medium"/>
      <bottom style="thick">
        <color indexed="18"/>
      </bottom>
    </border>
    <border>
      <left>
        <color indexed="63"/>
      </left>
      <right style="thin"/>
      <top style="medium"/>
      <bottom style="thin"/>
    </border>
    <border>
      <left style="medium"/>
      <right>
        <color indexed="63"/>
      </right>
      <top style="thick">
        <color indexed="18"/>
      </top>
      <bottom>
        <color indexed="63"/>
      </bottom>
    </border>
    <border>
      <left>
        <color indexed="63"/>
      </left>
      <right style="medium"/>
      <top style="thick">
        <color indexed="18"/>
      </top>
      <bottom>
        <color indexed="63"/>
      </bottom>
    </border>
    <border>
      <left style="medium"/>
      <right style="medium"/>
      <top style="thin"/>
      <bottom>
        <color indexed="63"/>
      </bottom>
    </border>
    <border>
      <left>
        <color indexed="63"/>
      </left>
      <right style="thin"/>
      <top style="thin"/>
      <bottom>
        <color indexed="63"/>
      </bottom>
    </border>
    <border>
      <left>
        <color indexed="63"/>
      </left>
      <right style="thin"/>
      <top>
        <color indexed="63"/>
      </top>
      <bottom style="medium"/>
    </border>
    <border>
      <left style="thin"/>
      <right style="thin"/>
      <top style="medium"/>
      <bottom style="medium"/>
    </border>
    <border>
      <left style="medium"/>
      <right style="thin"/>
      <top style="medium"/>
      <bottom style="medium"/>
    </border>
    <border>
      <left style="thin"/>
      <right>
        <color indexed="63"/>
      </right>
      <top style="medium"/>
      <bottom style="medium"/>
    </border>
    <border>
      <left style="thin"/>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9" fontId="0" fillId="0" borderId="0" applyFont="0" applyFill="0" applyBorder="0" applyAlignment="0" applyProtection="0"/>
  </cellStyleXfs>
  <cellXfs count="574">
    <xf numFmtId="0" fontId="0" fillId="0" borderId="0" xfId="0" applyAlignment="1">
      <alignment/>
    </xf>
    <xf numFmtId="0" fontId="0" fillId="0" borderId="0" xfId="0" applyAlignment="1">
      <alignment wrapText="1"/>
    </xf>
    <xf numFmtId="0" fontId="0" fillId="0" borderId="0" xfId="0" applyFont="1" applyAlignment="1">
      <alignment wrapText="1"/>
    </xf>
    <xf numFmtId="0" fontId="2" fillId="0" borderId="0" xfId="0" applyFont="1" applyAlignment="1">
      <alignment horizontal="center" vertical="center" wrapText="1"/>
    </xf>
    <xf numFmtId="0" fontId="0" fillId="0" borderId="1" xfId="0" applyFont="1" applyBorder="1" applyAlignment="1">
      <alignment horizontal="center" wrapText="1"/>
    </xf>
    <xf numFmtId="173" fontId="0" fillId="0" borderId="1" xfId="21" applyNumberFormat="1" applyFont="1" applyBorder="1" applyAlignment="1">
      <alignment horizontal="center" wrapText="1"/>
    </xf>
    <xf numFmtId="0" fontId="0" fillId="0" borderId="2" xfId="0" applyFont="1" applyBorder="1" applyAlignment="1">
      <alignment horizontal="center" wrapText="1"/>
    </xf>
    <xf numFmtId="173" fontId="0" fillId="0" borderId="2" xfId="21" applyNumberFormat="1" applyFont="1" applyBorder="1" applyAlignment="1">
      <alignment horizontal="center" wrapText="1"/>
    </xf>
    <xf numFmtId="0" fontId="0" fillId="0" borderId="3" xfId="0" applyBorder="1" applyAlignment="1">
      <alignment wrapText="1"/>
    </xf>
    <xf numFmtId="0" fontId="0" fillId="0" borderId="4" xfId="0" applyBorder="1" applyAlignment="1">
      <alignment wrapText="1"/>
    </xf>
    <xf numFmtId="0" fontId="2" fillId="2" borderId="5" xfId="0" applyFont="1" applyFill="1" applyBorder="1" applyAlignment="1">
      <alignment horizontal="center" wrapText="1"/>
    </xf>
    <xf numFmtId="165" fontId="2" fillId="2" borderId="6" xfId="0" applyNumberFormat="1" applyFont="1" applyFill="1" applyBorder="1" applyAlignment="1">
      <alignment wrapText="1"/>
    </xf>
    <xf numFmtId="168" fontId="3" fillId="3" borderId="7" xfId="0" applyNumberFormat="1" applyFont="1" applyFill="1" applyBorder="1" applyAlignment="1">
      <alignment horizontal="center" wrapText="1"/>
    </xf>
    <xf numFmtId="0" fontId="0" fillId="0" borderId="8" xfId="0" applyFont="1" applyBorder="1" applyAlignment="1">
      <alignment horizontal="center" wrapText="1"/>
    </xf>
    <xf numFmtId="173" fontId="0" fillId="0" borderId="8" xfId="21" applyNumberFormat="1" applyFont="1" applyBorder="1" applyAlignment="1">
      <alignment horizontal="center" wrapText="1"/>
    </xf>
    <xf numFmtId="168" fontId="12" fillId="0" borderId="9" xfId="0" applyNumberFormat="1" applyFont="1" applyFill="1" applyBorder="1" applyAlignment="1">
      <alignment wrapText="1"/>
    </xf>
    <xf numFmtId="168" fontId="12" fillId="0" borderId="10" xfId="0" applyNumberFormat="1" applyFont="1" applyFill="1" applyBorder="1" applyAlignment="1">
      <alignment wrapText="1"/>
    </xf>
    <xf numFmtId="168" fontId="12" fillId="0" borderId="11" xfId="0" applyNumberFormat="1" applyFont="1" applyFill="1" applyBorder="1" applyAlignment="1">
      <alignment wrapText="1"/>
    </xf>
    <xf numFmtId="168" fontId="0" fillId="4" borderId="12" xfId="0" applyNumberFormat="1" applyFill="1" applyBorder="1" applyAlignment="1" applyProtection="1">
      <alignment wrapText="1"/>
      <protection locked="0"/>
    </xf>
    <xf numFmtId="168" fontId="0" fillId="4" borderId="13" xfId="0" applyNumberFormat="1" applyFill="1" applyBorder="1" applyAlignment="1" applyProtection="1">
      <alignment wrapText="1"/>
      <protection locked="0"/>
    </xf>
    <xf numFmtId="168" fontId="0" fillId="4" borderId="14" xfId="0" applyNumberFormat="1" applyFill="1" applyBorder="1" applyAlignment="1" applyProtection="1">
      <alignment wrapText="1"/>
      <protection locked="0"/>
    </xf>
    <xf numFmtId="44" fontId="0" fillId="0" borderId="8" xfId="17" applyNumberFormat="1" applyBorder="1" applyAlignment="1">
      <alignment wrapText="1"/>
    </xf>
    <xf numFmtId="44" fontId="0" fillId="0" borderId="1" xfId="17" applyNumberFormat="1" applyBorder="1" applyAlignment="1">
      <alignment wrapText="1"/>
    </xf>
    <xf numFmtId="44" fontId="0" fillId="0" borderId="2" xfId="17" applyNumberFormat="1" applyBorder="1" applyAlignment="1">
      <alignment wrapText="1"/>
    </xf>
    <xf numFmtId="168" fontId="16" fillId="0" borderId="15" xfId="0" applyNumberFormat="1" applyFont="1" applyFill="1" applyBorder="1" applyAlignment="1" applyProtection="1">
      <alignment horizontal="right"/>
      <protection locked="0"/>
    </xf>
    <xf numFmtId="168" fontId="16" fillId="0" borderId="10" xfId="0" applyNumberFormat="1" applyFont="1" applyFill="1" applyBorder="1" applyAlignment="1" applyProtection="1">
      <alignment horizontal="right"/>
      <protection locked="0"/>
    </xf>
    <xf numFmtId="0" fontId="0" fillId="5" borderId="16" xfId="0" applyFill="1" applyBorder="1" applyAlignment="1" applyProtection="1">
      <alignment wrapText="1"/>
      <protection/>
    </xf>
    <xf numFmtId="0" fontId="0" fillId="0" borderId="0" xfId="0" applyAlignment="1" applyProtection="1">
      <alignment wrapText="1"/>
      <protection/>
    </xf>
    <xf numFmtId="0" fontId="2" fillId="0" borderId="17" xfId="0" applyFont="1" applyBorder="1" applyAlignment="1" applyProtection="1">
      <alignment wrapText="1"/>
      <protection/>
    </xf>
    <xf numFmtId="0" fontId="2" fillId="0" borderId="18" xfId="0" applyFont="1" applyBorder="1" applyAlignment="1" applyProtection="1">
      <alignment wrapText="1"/>
      <protection/>
    </xf>
    <xf numFmtId="0" fontId="0" fillId="6" borderId="16" xfId="0" applyFill="1" applyBorder="1" applyAlignment="1" applyProtection="1">
      <alignment wrapText="1"/>
      <protection/>
    </xf>
    <xf numFmtId="0" fontId="16" fillId="7" borderId="5" xfId="0" applyFont="1" applyFill="1" applyBorder="1" applyAlignment="1" applyProtection="1">
      <alignment horizontal="left"/>
      <protection/>
    </xf>
    <xf numFmtId="2" fontId="16" fillId="0" borderId="19" xfId="0" applyNumberFormat="1" applyFont="1" applyBorder="1" applyAlignment="1" applyProtection="1">
      <alignment wrapText="1"/>
      <protection locked="0"/>
    </xf>
    <xf numFmtId="2" fontId="16" fillId="0" borderId="1" xfId="0" applyNumberFormat="1" applyFont="1" applyBorder="1" applyAlignment="1" applyProtection="1">
      <alignment wrapText="1"/>
      <protection locked="0"/>
    </xf>
    <xf numFmtId="2" fontId="16" fillId="0" borderId="20" xfId="0" applyNumberFormat="1" applyFont="1" applyBorder="1" applyAlignment="1" applyProtection="1">
      <alignment wrapText="1"/>
      <protection locked="0"/>
    </xf>
    <xf numFmtId="2" fontId="16" fillId="0" borderId="2" xfId="0" applyNumberFormat="1" applyFont="1" applyBorder="1" applyAlignment="1" applyProtection="1">
      <alignment wrapText="1"/>
      <protection locked="0"/>
    </xf>
    <xf numFmtId="2" fontId="16" fillId="0" borderId="21" xfId="0" applyNumberFormat="1" applyFont="1" applyBorder="1" applyAlignment="1" applyProtection="1">
      <alignment wrapText="1"/>
      <protection locked="0"/>
    </xf>
    <xf numFmtId="2" fontId="16" fillId="0" borderId="5" xfId="0" applyNumberFormat="1" applyFont="1" applyBorder="1" applyAlignment="1" applyProtection="1">
      <alignment wrapText="1"/>
      <protection locked="0"/>
    </xf>
    <xf numFmtId="167" fontId="16" fillId="0" borderId="8" xfId="17" applyNumberFormat="1" applyFont="1" applyBorder="1" applyAlignment="1" applyProtection="1">
      <alignment wrapText="1"/>
      <protection/>
    </xf>
    <xf numFmtId="44" fontId="16" fillId="0" borderId="8" xfId="17" applyNumberFormat="1" applyFont="1" applyBorder="1" applyAlignment="1" applyProtection="1">
      <alignment wrapText="1"/>
      <protection/>
    </xf>
    <xf numFmtId="0" fontId="19" fillId="5" borderId="13" xfId="0" applyFont="1" applyFill="1" applyBorder="1" applyAlignment="1" applyProtection="1">
      <alignment horizontal="center" wrapText="1"/>
      <protection/>
    </xf>
    <xf numFmtId="167" fontId="16" fillId="0" borderId="1" xfId="17" applyNumberFormat="1" applyFont="1" applyBorder="1" applyAlignment="1" applyProtection="1">
      <alignment wrapText="1"/>
      <protection/>
    </xf>
    <xf numFmtId="44" fontId="16" fillId="0" borderId="1" xfId="17" applyNumberFormat="1" applyFont="1" applyBorder="1" applyAlignment="1" applyProtection="1">
      <alignment wrapText="1"/>
      <protection/>
    </xf>
    <xf numFmtId="44" fontId="16" fillId="8" borderId="21" xfId="17" applyNumberFormat="1" applyFont="1" applyFill="1" applyBorder="1" applyAlignment="1" applyProtection="1">
      <alignment wrapText="1"/>
      <protection/>
    </xf>
    <xf numFmtId="44" fontId="18" fillId="9" borderId="21" xfId="17" applyNumberFormat="1" applyFont="1" applyFill="1" applyBorder="1" applyAlignment="1" applyProtection="1">
      <alignment wrapText="1"/>
      <protection/>
    </xf>
    <xf numFmtId="167" fontId="16" fillId="0" borderId="2" xfId="17" applyNumberFormat="1" applyFont="1" applyBorder="1" applyAlignment="1" applyProtection="1">
      <alignment wrapText="1"/>
      <protection/>
    </xf>
    <xf numFmtId="44" fontId="16" fillId="0" borderId="2" xfId="17" applyNumberFormat="1" applyFont="1" applyBorder="1" applyAlignment="1" applyProtection="1">
      <alignment wrapText="1"/>
      <protection/>
    </xf>
    <xf numFmtId="44" fontId="16" fillId="8" borderId="5" xfId="17" applyNumberFormat="1" applyFont="1" applyFill="1" applyBorder="1" applyAlignment="1" applyProtection="1">
      <alignment wrapText="1"/>
      <protection/>
    </xf>
    <xf numFmtId="44" fontId="18" fillId="9" borderId="5" xfId="17" applyNumberFormat="1" applyFont="1" applyFill="1" applyBorder="1" applyAlignment="1" applyProtection="1">
      <alignment wrapText="1"/>
      <protection/>
    </xf>
    <xf numFmtId="0" fontId="19" fillId="5" borderId="14" xfId="0" applyFont="1" applyFill="1" applyBorder="1" applyAlignment="1" applyProtection="1">
      <alignment horizontal="center" wrapText="1"/>
      <protection/>
    </xf>
    <xf numFmtId="0" fontId="20" fillId="6" borderId="12" xfId="0" applyFont="1" applyFill="1" applyBorder="1" applyAlignment="1" applyProtection="1">
      <alignment horizontal="center" wrapText="1"/>
      <protection/>
    </xf>
    <xf numFmtId="167" fontId="16" fillId="0" borderId="22" xfId="17" applyNumberFormat="1" applyFont="1" applyBorder="1" applyAlignment="1" applyProtection="1">
      <alignment wrapText="1"/>
      <protection/>
    </xf>
    <xf numFmtId="0" fontId="20" fillId="6" borderId="13" xfId="0" applyFont="1" applyFill="1" applyBorder="1" applyAlignment="1" applyProtection="1">
      <alignment horizontal="center" wrapText="1"/>
      <protection/>
    </xf>
    <xf numFmtId="167" fontId="16" fillId="0" borderId="23" xfId="17" applyNumberFormat="1" applyFont="1" applyBorder="1" applyAlignment="1" applyProtection="1">
      <alignment wrapText="1"/>
      <protection/>
    </xf>
    <xf numFmtId="165" fontId="0" fillId="2" borderId="24" xfId="0" applyNumberFormat="1" applyFont="1" applyFill="1" applyBorder="1" applyAlignment="1">
      <alignment wrapText="1"/>
    </xf>
    <xf numFmtId="0" fontId="20" fillId="6" borderId="14" xfId="0" applyFont="1" applyFill="1" applyBorder="1" applyAlignment="1" applyProtection="1">
      <alignment horizontal="center" wrapText="1"/>
      <protection/>
    </xf>
    <xf numFmtId="0" fontId="0" fillId="9" borderId="0" xfId="0" applyFill="1" applyAlignment="1" applyProtection="1">
      <alignment/>
      <protection/>
    </xf>
    <xf numFmtId="0" fontId="0" fillId="0" borderId="0" xfId="0" applyAlignment="1" applyProtection="1">
      <alignment/>
      <protection/>
    </xf>
    <xf numFmtId="0" fontId="0" fillId="6" borderId="25" xfId="0" applyFill="1" applyBorder="1" applyAlignment="1" applyProtection="1">
      <alignment/>
      <protection/>
    </xf>
    <xf numFmtId="0" fontId="0" fillId="6" borderId="4" xfId="0" applyFill="1" applyBorder="1" applyAlignment="1" applyProtection="1">
      <alignment/>
      <protection/>
    </xf>
    <xf numFmtId="0" fontId="16" fillId="9" borderId="0" xfId="0" applyFont="1" applyFill="1" applyAlignment="1" applyProtection="1">
      <alignment/>
      <protection/>
    </xf>
    <xf numFmtId="168" fontId="11" fillId="0" borderId="26" xfId="0" applyNumberFormat="1" applyFont="1" applyBorder="1" applyAlignment="1" applyProtection="1">
      <alignment horizontal="right"/>
      <protection/>
    </xf>
    <xf numFmtId="168" fontId="11" fillId="9" borderId="0" xfId="0" applyNumberFormat="1" applyFont="1" applyFill="1" applyBorder="1" applyAlignment="1" applyProtection="1">
      <alignment horizontal="right"/>
      <protection/>
    </xf>
    <xf numFmtId="168" fontId="2" fillId="9" borderId="0" xfId="0" applyNumberFormat="1" applyFont="1" applyFill="1" applyBorder="1" applyAlignment="1" applyProtection="1">
      <alignment horizontal="right"/>
      <protection/>
    </xf>
    <xf numFmtId="0" fontId="2" fillId="9" borderId="0" xfId="0" applyFont="1" applyFill="1" applyAlignment="1" applyProtection="1">
      <alignment horizontal="right"/>
      <protection/>
    </xf>
    <xf numFmtId="0" fontId="11" fillId="0" borderId="20" xfId="0" applyFont="1" applyBorder="1" applyAlignment="1" applyProtection="1">
      <alignment horizontal="center" vertical="center" wrapText="1"/>
      <protection/>
    </xf>
    <xf numFmtId="0" fontId="0" fillId="9" borderId="0" xfId="0" applyFill="1" applyAlignment="1" applyProtection="1">
      <alignment wrapText="1"/>
      <protection/>
    </xf>
    <xf numFmtId="44" fontId="16" fillId="0" borderId="1" xfId="17" applyNumberFormat="1" applyFont="1" applyFill="1" applyBorder="1" applyAlignment="1" applyProtection="1">
      <alignment wrapText="1"/>
      <protection/>
    </xf>
    <xf numFmtId="44" fontId="16" fillId="0" borderId="2" xfId="17" applyNumberFormat="1" applyFont="1" applyFill="1" applyBorder="1" applyAlignment="1" applyProtection="1">
      <alignment wrapText="1"/>
      <protection/>
    </xf>
    <xf numFmtId="0" fontId="0" fillId="5" borderId="25" xfId="0" applyFill="1" applyBorder="1" applyAlignment="1" applyProtection="1">
      <alignment/>
      <protection/>
    </xf>
    <xf numFmtId="0" fontId="0" fillId="5" borderId="4" xfId="0" applyFill="1" applyBorder="1" applyAlignment="1" applyProtection="1">
      <alignment/>
      <protection/>
    </xf>
    <xf numFmtId="0" fontId="11" fillId="0" borderId="27" xfId="0" applyFont="1" applyFill="1" applyBorder="1" applyAlignment="1" applyProtection="1">
      <alignment/>
      <protection/>
    </xf>
    <xf numFmtId="0" fontId="11" fillId="0" borderId="28" xfId="0" applyFont="1" applyFill="1" applyBorder="1" applyAlignment="1" applyProtection="1">
      <alignment/>
      <protection/>
    </xf>
    <xf numFmtId="0" fontId="11" fillId="0" borderId="29" xfId="0" applyFont="1" applyFill="1" applyBorder="1" applyAlignment="1" applyProtection="1">
      <alignment/>
      <protection/>
    </xf>
    <xf numFmtId="168" fontId="16" fillId="0" borderId="11" xfId="0" applyNumberFormat="1" applyFont="1" applyFill="1" applyBorder="1" applyAlignment="1" applyProtection="1">
      <alignment horizontal="right"/>
      <protection locked="0"/>
    </xf>
    <xf numFmtId="2" fontId="16" fillId="0" borderId="30" xfId="0" applyNumberFormat="1" applyFont="1" applyBorder="1" applyAlignment="1" applyProtection="1">
      <alignment wrapText="1"/>
      <protection locked="0"/>
    </xf>
    <xf numFmtId="0" fontId="2" fillId="0" borderId="31" xfId="0" applyFont="1" applyBorder="1" applyAlignment="1" applyProtection="1">
      <alignment horizontal="center" vertical="center"/>
      <protection/>
    </xf>
    <xf numFmtId="0" fontId="0" fillId="0" borderId="32" xfId="0" applyBorder="1" applyAlignment="1" applyProtection="1">
      <alignment/>
      <protection/>
    </xf>
    <xf numFmtId="44" fontId="16" fillId="0" borderId="24" xfId="0" applyNumberFormat="1" applyFont="1" applyFill="1" applyBorder="1" applyAlignment="1" applyProtection="1">
      <alignment/>
      <protection locked="0"/>
    </xf>
    <xf numFmtId="44" fontId="16" fillId="0" borderId="21" xfId="0" applyNumberFormat="1" applyFont="1" applyFill="1" applyBorder="1" applyAlignment="1" applyProtection="1">
      <alignment/>
      <protection locked="0"/>
    </xf>
    <xf numFmtId="44" fontId="1" fillId="0" borderId="5" xfId="0" applyNumberFormat="1" applyFont="1" applyFill="1" applyBorder="1" applyAlignment="1" applyProtection="1">
      <alignment/>
      <protection locked="0"/>
    </xf>
    <xf numFmtId="165" fontId="16" fillId="0" borderId="33" xfId="17" applyNumberFormat="1" applyFont="1" applyFill="1" applyBorder="1" applyAlignment="1" applyProtection="1">
      <alignment wrapText="1"/>
      <protection locked="0"/>
    </xf>
    <xf numFmtId="165" fontId="16" fillId="0" borderId="19" xfId="17" applyNumberFormat="1" applyFont="1" applyFill="1" applyBorder="1" applyAlignment="1" applyProtection="1">
      <alignment wrapText="1"/>
      <protection locked="0"/>
    </xf>
    <xf numFmtId="165" fontId="1" fillId="0" borderId="20" xfId="17" applyNumberFormat="1" applyFont="1" applyFill="1" applyBorder="1" applyAlignment="1" applyProtection="1">
      <alignment wrapText="1"/>
      <protection locked="0"/>
    </xf>
    <xf numFmtId="44" fontId="18" fillId="10" borderId="30" xfId="17" applyNumberFormat="1" applyFont="1" applyFill="1" applyBorder="1" applyAlignment="1" applyProtection="1">
      <alignment wrapText="1"/>
      <protection/>
    </xf>
    <xf numFmtId="44" fontId="18" fillId="10" borderId="21" xfId="17" applyNumberFormat="1" applyFont="1" applyFill="1" applyBorder="1" applyAlignment="1" applyProtection="1">
      <alignment wrapText="1"/>
      <protection/>
    </xf>
    <xf numFmtId="44" fontId="16" fillId="11" borderId="30" xfId="17" applyNumberFormat="1" applyFont="1" applyFill="1" applyBorder="1" applyAlignment="1" applyProtection="1">
      <alignment wrapText="1"/>
      <protection/>
    </xf>
    <xf numFmtId="44" fontId="16" fillId="11" borderId="21" xfId="17" applyNumberFormat="1" applyFont="1" applyFill="1" applyBorder="1" applyAlignment="1" applyProtection="1">
      <alignment wrapText="1"/>
      <protection/>
    </xf>
    <xf numFmtId="44" fontId="16" fillId="11" borderId="5" xfId="17" applyNumberFormat="1" applyFont="1" applyFill="1" applyBorder="1" applyAlignment="1" applyProtection="1">
      <alignment wrapText="1"/>
      <protection/>
    </xf>
    <xf numFmtId="44" fontId="18" fillId="10" borderId="5" xfId="17" applyNumberFormat="1" applyFont="1" applyFill="1" applyBorder="1" applyAlignment="1" applyProtection="1">
      <alignment wrapText="1"/>
      <protection/>
    </xf>
    <xf numFmtId="0" fontId="0" fillId="7" borderId="0" xfId="0" applyFill="1" applyAlignment="1" applyProtection="1">
      <alignment wrapText="1"/>
      <protection/>
    </xf>
    <xf numFmtId="0" fontId="0" fillId="7" borderId="0" xfId="0" applyFill="1" applyBorder="1" applyAlignment="1" applyProtection="1">
      <alignment wrapText="1"/>
      <protection/>
    </xf>
    <xf numFmtId="0" fontId="0" fillId="9" borderId="0" xfId="0" applyFill="1" applyBorder="1" applyAlignment="1" applyProtection="1">
      <alignment/>
      <protection/>
    </xf>
    <xf numFmtId="0" fontId="0" fillId="10" borderId="0" xfId="0" applyFill="1" applyAlignment="1">
      <alignment wrapText="1"/>
    </xf>
    <xf numFmtId="0" fontId="2" fillId="10" borderId="0" xfId="0" applyFont="1" applyFill="1" applyAlignment="1">
      <alignment horizontal="center" vertical="center" wrapText="1"/>
    </xf>
    <xf numFmtId="0" fontId="0" fillId="10" borderId="0" xfId="0" applyFill="1" applyAlignment="1">
      <alignment horizontal="center" wrapText="1"/>
    </xf>
    <xf numFmtId="0" fontId="22" fillId="10" borderId="0" xfId="0" applyFont="1" applyFill="1" applyBorder="1" applyAlignment="1">
      <alignment wrapText="1"/>
    </xf>
    <xf numFmtId="0" fontId="0" fillId="10" borderId="0" xfId="0" applyFont="1" applyFill="1" applyAlignment="1">
      <alignment wrapText="1"/>
    </xf>
    <xf numFmtId="0" fontId="8" fillId="10" borderId="0" xfId="0" applyFont="1" applyFill="1" applyAlignment="1">
      <alignment wrapText="1"/>
    </xf>
    <xf numFmtId="0" fontId="8" fillId="10" borderId="0" xfId="0" applyFont="1" applyFill="1" applyAlignment="1">
      <alignment horizontal="right" wrapText="1"/>
    </xf>
    <xf numFmtId="0" fontId="0" fillId="10" borderId="0" xfId="0" applyFill="1" applyBorder="1" applyAlignment="1">
      <alignment wrapText="1"/>
    </xf>
    <xf numFmtId="0" fontId="16" fillId="0" borderId="2" xfId="0" applyFont="1" applyFill="1" applyBorder="1" applyAlignment="1" applyProtection="1">
      <alignment horizontal="center" vertical="center" wrapText="1"/>
      <protection/>
    </xf>
    <xf numFmtId="0" fontId="16" fillId="0" borderId="20" xfId="0" applyFont="1" applyBorder="1" applyAlignment="1" applyProtection="1">
      <alignment horizontal="center" vertical="center" wrapText="1"/>
      <protection/>
    </xf>
    <xf numFmtId="0" fontId="16" fillId="0" borderId="2" xfId="0" applyFont="1" applyBorder="1" applyAlignment="1" applyProtection="1">
      <alignment horizontal="center" vertical="center" wrapText="1"/>
      <protection/>
    </xf>
    <xf numFmtId="0" fontId="15" fillId="10" borderId="34" xfId="0" applyFont="1" applyFill="1" applyBorder="1" applyAlignment="1" applyProtection="1">
      <alignment horizontal="center" vertical="center" wrapText="1"/>
      <protection/>
    </xf>
    <xf numFmtId="0" fontId="16" fillId="0" borderId="29" xfId="0" applyFont="1" applyFill="1" applyBorder="1" applyAlignment="1" applyProtection="1">
      <alignment horizontal="center" vertical="center" wrapText="1"/>
      <protection/>
    </xf>
    <xf numFmtId="0" fontId="20" fillId="11" borderId="34" xfId="0" applyFont="1" applyFill="1" applyBorder="1" applyAlignment="1" applyProtection="1">
      <alignment horizontal="center" vertical="center" wrapText="1"/>
      <protection/>
    </xf>
    <xf numFmtId="0" fontId="11" fillId="8" borderId="34" xfId="0" applyFont="1" applyFill="1" applyBorder="1" applyAlignment="1" applyProtection="1">
      <alignment horizontal="center" vertical="center" wrapText="1"/>
      <protection/>
    </xf>
    <xf numFmtId="0" fontId="0" fillId="0" borderId="35" xfId="0" applyFont="1" applyBorder="1" applyAlignment="1">
      <alignment horizontal="center" wrapText="1"/>
    </xf>
    <xf numFmtId="0" fontId="0" fillId="0" borderId="19" xfId="0" applyFont="1" applyBorder="1" applyAlignment="1">
      <alignment horizontal="center" wrapText="1"/>
    </xf>
    <xf numFmtId="0" fontId="0" fillId="0" borderId="20" xfId="0" applyFont="1" applyBorder="1" applyAlignment="1">
      <alignment horizontal="center" wrapText="1"/>
    </xf>
    <xf numFmtId="168" fontId="0" fillId="0" borderId="8" xfId="0" applyNumberFormat="1" applyBorder="1" applyAlignment="1">
      <alignment wrapText="1"/>
    </xf>
    <xf numFmtId="44" fontId="14" fillId="0" borderId="8" xfId="17" applyNumberFormat="1" applyFont="1" applyBorder="1" applyAlignment="1">
      <alignment wrapText="1"/>
    </xf>
    <xf numFmtId="168" fontId="0" fillId="0" borderId="1" xfId="0" applyNumberFormat="1" applyBorder="1" applyAlignment="1">
      <alignment wrapText="1"/>
    </xf>
    <xf numFmtId="44" fontId="14" fillId="0" borderId="1" xfId="17" applyNumberFormat="1" applyFont="1" applyBorder="1" applyAlignment="1">
      <alignment wrapText="1"/>
    </xf>
    <xf numFmtId="168" fontId="0" fillId="0" borderId="2" xfId="0" applyNumberFormat="1" applyBorder="1" applyAlignment="1">
      <alignment wrapText="1"/>
    </xf>
    <xf numFmtId="44" fontId="14" fillId="0" borderId="2" xfId="17" applyNumberFormat="1" applyFont="1" applyBorder="1" applyAlignment="1">
      <alignment wrapText="1"/>
    </xf>
    <xf numFmtId="0" fontId="11" fillId="0" borderId="23" xfId="0" applyFont="1" applyBorder="1" applyAlignment="1">
      <alignment horizontal="center" vertical="top" wrapText="1"/>
    </xf>
    <xf numFmtId="0" fontId="19" fillId="0" borderId="23" xfId="0" applyFont="1" applyBorder="1" applyAlignment="1">
      <alignment horizontal="center" vertical="top" wrapText="1"/>
    </xf>
    <xf numFmtId="0" fontId="27" fillId="0" borderId="36" xfId="0" applyFont="1" applyFill="1" applyBorder="1" applyAlignment="1">
      <alignment horizontal="center" vertical="top" wrapText="1"/>
    </xf>
    <xf numFmtId="0" fontId="21" fillId="0" borderId="37" xfId="0" applyFont="1" applyFill="1" applyBorder="1" applyAlignment="1">
      <alignment horizontal="center" vertical="top" wrapText="1"/>
    </xf>
    <xf numFmtId="0" fontId="0" fillId="10" borderId="0" xfId="0" applyFill="1" applyAlignment="1">
      <alignment/>
    </xf>
    <xf numFmtId="0" fontId="27" fillId="4" borderId="20" xfId="0" applyFont="1" applyFill="1" applyBorder="1" applyAlignment="1" applyProtection="1">
      <alignment horizontal="left"/>
      <protection locked="0"/>
    </xf>
    <xf numFmtId="168" fontId="2" fillId="10" borderId="0" xfId="0" applyNumberFormat="1" applyFont="1" applyFill="1" applyBorder="1" applyAlignment="1">
      <alignment horizontal="left" wrapText="1"/>
    </xf>
    <xf numFmtId="0" fontId="21" fillId="0" borderId="38" xfId="0" applyFont="1" applyFill="1" applyBorder="1" applyAlignment="1">
      <alignment horizontal="center" vertical="top" wrapText="1"/>
    </xf>
    <xf numFmtId="0" fontId="21" fillId="0" borderId="39" xfId="0" applyFont="1" applyFill="1" applyBorder="1" applyAlignment="1">
      <alignment horizontal="center" vertical="top" wrapText="1"/>
    </xf>
    <xf numFmtId="0" fontId="11" fillId="0" borderId="40" xfId="0" applyFont="1" applyBorder="1" applyAlignment="1">
      <alignment horizontal="center" vertical="top" wrapText="1"/>
    </xf>
    <xf numFmtId="0" fontId="11" fillId="0" borderId="34" xfId="0" applyFont="1" applyBorder="1" applyAlignment="1">
      <alignment horizontal="center" vertical="top" wrapText="1"/>
    </xf>
    <xf numFmtId="177" fontId="0" fillId="0" borderId="35" xfId="0" applyNumberFormat="1" applyBorder="1" applyAlignment="1">
      <alignment wrapText="1"/>
    </xf>
    <xf numFmtId="44" fontId="0" fillId="0" borderId="30" xfId="17" applyNumberFormat="1" applyBorder="1" applyAlignment="1">
      <alignment wrapText="1"/>
    </xf>
    <xf numFmtId="177" fontId="0" fillId="0" borderId="19" xfId="0" applyNumberFormat="1" applyBorder="1" applyAlignment="1">
      <alignment wrapText="1"/>
    </xf>
    <xf numFmtId="44" fontId="0" fillId="0" borderId="21" xfId="17" applyNumberFormat="1" applyBorder="1" applyAlignment="1">
      <alignment wrapText="1"/>
    </xf>
    <xf numFmtId="177" fontId="0" fillId="0" borderId="20" xfId="0" applyNumberFormat="1" applyBorder="1" applyAlignment="1">
      <alignment wrapText="1"/>
    </xf>
    <xf numFmtId="44" fontId="0" fillId="0" borderId="5" xfId="17" applyNumberFormat="1" applyBorder="1" applyAlignment="1">
      <alignment wrapText="1"/>
    </xf>
    <xf numFmtId="168" fontId="16" fillId="0" borderId="31" xfId="0" applyNumberFormat="1" applyFont="1" applyFill="1" applyBorder="1" applyAlignment="1" applyProtection="1">
      <alignment horizontal="right"/>
      <protection locked="0"/>
    </xf>
    <xf numFmtId="168" fontId="16" fillId="0" borderId="41" xfId="0" applyNumberFormat="1" applyFont="1" applyFill="1" applyBorder="1" applyAlignment="1" applyProtection="1">
      <alignment horizontal="right"/>
      <protection locked="0"/>
    </xf>
    <xf numFmtId="168" fontId="16" fillId="0" borderId="42" xfId="0" applyNumberFormat="1" applyFont="1" applyFill="1" applyBorder="1" applyAlignment="1" applyProtection="1">
      <alignment horizontal="right"/>
      <protection locked="0"/>
    </xf>
    <xf numFmtId="168" fontId="16" fillId="0" borderId="43" xfId="0" applyNumberFormat="1" applyFont="1" applyFill="1" applyBorder="1" applyAlignment="1" applyProtection="1">
      <alignment horizontal="right"/>
      <protection locked="0"/>
    </xf>
    <xf numFmtId="168" fontId="16" fillId="0" borderId="44" xfId="0" applyNumberFormat="1" applyFont="1" applyFill="1" applyBorder="1" applyAlignment="1" applyProtection="1">
      <alignment horizontal="right"/>
      <protection locked="0"/>
    </xf>
    <xf numFmtId="0" fontId="0" fillId="12" borderId="25" xfId="0" applyFill="1" applyBorder="1" applyAlignment="1" applyProtection="1">
      <alignment/>
      <protection/>
    </xf>
    <xf numFmtId="0" fontId="0" fillId="12" borderId="4" xfId="0" applyFill="1" applyBorder="1" applyAlignment="1" applyProtection="1">
      <alignment/>
      <protection/>
    </xf>
    <xf numFmtId="0" fontId="0" fillId="13" borderId="0" xfId="0" applyFill="1" applyAlignment="1" applyProtection="1">
      <alignment/>
      <protection/>
    </xf>
    <xf numFmtId="44" fontId="1" fillId="0" borderId="8" xfId="17" applyNumberFormat="1" applyFont="1" applyFill="1" applyBorder="1" applyAlignment="1">
      <alignment vertical="center" wrapText="1"/>
    </xf>
    <xf numFmtId="44" fontId="1" fillId="0" borderId="30" xfId="17" applyNumberFormat="1" applyFont="1" applyFill="1" applyBorder="1" applyAlignment="1">
      <alignment vertical="center" wrapText="1"/>
    </xf>
    <xf numFmtId="44" fontId="1" fillId="0" borderId="1" xfId="17" applyNumberFormat="1" applyFont="1" applyFill="1" applyBorder="1" applyAlignment="1">
      <alignment vertical="center" wrapText="1"/>
    </xf>
    <xf numFmtId="44" fontId="1" fillId="0" borderId="21" xfId="17" applyNumberFormat="1" applyFont="1" applyFill="1" applyBorder="1" applyAlignment="1">
      <alignment vertical="center" wrapText="1"/>
    </xf>
    <xf numFmtId="44" fontId="1" fillId="0" borderId="2" xfId="17" applyNumberFormat="1" applyFont="1" applyFill="1" applyBorder="1" applyAlignment="1">
      <alignment vertical="center" wrapText="1"/>
    </xf>
    <xf numFmtId="166" fontId="1" fillId="0" borderId="5" xfId="17" applyNumberFormat="1" applyFont="1" applyFill="1" applyBorder="1" applyAlignment="1">
      <alignment vertical="center" wrapText="1"/>
    </xf>
    <xf numFmtId="44" fontId="1" fillId="0" borderId="22" xfId="17" applyNumberFormat="1" applyFont="1" applyFill="1" applyBorder="1" applyAlignment="1">
      <alignment vertical="center" wrapText="1"/>
    </xf>
    <xf numFmtId="44" fontId="1" fillId="0" borderId="24" xfId="17" applyNumberFormat="1" applyFont="1" applyFill="1" applyBorder="1" applyAlignment="1">
      <alignment vertical="center" wrapText="1"/>
    </xf>
    <xf numFmtId="44" fontId="1" fillId="0" borderId="45" xfId="17" applyNumberFormat="1" applyFont="1" applyFill="1" applyBorder="1" applyAlignment="1">
      <alignment vertical="center" wrapText="1"/>
    </xf>
    <xf numFmtId="167" fontId="1" fillId="0" borderId="46" xfId="17" applyNumberFormat="1" applyFont="1" applyFill="1" applyBorder="1" applyAlignment="1">
      <alignment vertical="center" wrapText="1"/>
    </xf>
    <xf numFmtId="44" fontId="1" fillId="0" borderId="33" xfId="17" applyNumberFormat="1" applyFont="1" applyFill="1" applyBorder="1" applyAlignment="1">
      <alignment vertical="center" wrapText="1"/>
    </xf>
    <xf numFmtId="44" fontId="1" fillId="0" borderId="35" xfId="17" applyNumberFormat="1" applyFont="1" applyFill="1" applyBorder="1" applyAlignment="1">
      <alignment vertical="center" wrapText="1"/>
    </xf>
    <xf numFmtId="44" fontId="1" fillId="0" borderId="19" xfId="17" applyNumberFormat="1" applyFont="1" applyFill="1" applyBorder="1" applyAlignment="1">
      <alignment vertical="center" wrapText="1"/>
    </xf>
    <xf numFmtId="44" fontId="1" fillId="0" borderId="20" xfId="17" applyNumberFormat="1" applyFont="1" applyFill="1" applyBorder="1" applyAlignment="1">
      <alignment vertical="center" wrapText="1"/>
    </xf>
    <xf numFmtId="0" fontId="8" fillId="10" borderId="0" xfId="0" applyFont="1" applyFill="1" applyAlignment="1">
      <alignment wrapText="1"/>
    </xf>
    <xf numFmtId="0" fontId="25" fillId="10" borderId="0" xfId="0" applyFont="1" applyFill="1" applyAlignment="1">
      <alignment horizontal="center" vertical="center" wrapText="1"/>
    </xf>
    <xf numFmtId="168" fontId="39" fillId="10" borderId="0" xfId="0" applyNumberFormat="1" applyFont="1" applyFill="1" applyAlignment="1">
      <alignment wrapText="1"/>
    </xf>
    <xf numFmtId="0" fontId="39" fillId="10" borderId="0" xfId="0" applyFont="1" applyFill="1" applyAlignment="1">
      <alignment wrapText="1"/>
    </xf>
    <xf numFmtId="0" fontId="0" fillId="10" borderId="0" xfId="0" applyFill="1" applyAlignment="1" applyProtection="1">
      <alignment/>
      <protection/>
    </xf>
    <xf numFmtId="0" fontId="0" fillId="14" borderId="0" xfId="0" applyFill="1" applyAlignment="1" applyProtection="1">
      <alignment/>
      <protection/>
    </xf>
    <xf numFmtId="0" fontId="0" fillId="14" borderId="0" xfId="0" applyFill="1" applyAlignment="1" applyProtection="1">
      <alignment vertical="center" wrapText="1"/>
      <protection/>
    </xf>
    <xf numFmtId="0" fontId="0" fillId="7" borderId="0" xfId="0" applyFill="1" applyAlignment="1" applyProtection="1">
      <alignment/>
      <protection/>
    </xf>
    <xf numFmtId="0" fontId="16" fillId="0" borderId="12" xfId="0" applyFont="1" applyFill="1" applyBorder="1" applyAlignment="1" applyProtection="1">
      <alignment/>
      <protection locked="0"/>
    </xf>
    <xf numFmtId="0" fontId="16" fillId="0" borderId="13" xfId="0" applyFont="1" applyFill="1" applyBorder="1" applyAlignment="1" applyProtection="1">
      <alignment/>
      <protection locked="0"/>
    </xf>
    <xf numFmtId="0" fontId="16" fillId="0" borderId="14" xfId="0" applyFont="1" applyFill="1" applyBorder="1" applyAlignment="1" applyProtection="1">
      <alignment/>
      <protection locked="0"/>
    </xf>
    <xf numFmtId="2" fontId="21" fillId="14" borderId="12" xfId="0" applyNumberFormat="1" applyFont="1" applyFill="1" applyBorder="1" applyAlignment="1" applyProtection="1">
      <alignment horizontal="right"/>
      <protection/>
    </xf>
    <xf numFmtId="2" fontId="21" fillId="14" borderId="13" xfId="0" applyNumberFormat="1" applyFont="1" applyFill="1" applyBorder="1" applyAlignment="1" applyProtection="1">
      <alignment horizontal="right"/>
      <protection/>
    </xf>
    <xf numFmtId="2" fontId="21" fillId="14" borderId="14" xfId="0" applyNumberFormat="1" applyFont="1" applyFill="1" applyBorder="1" applyAlignment="1" applyProtection="1">
      <alignment horizontal="right"/>
      <protection/>
    </xf>
    <xf numFmtId="170" fontId="34" fillId="14" borderId="12" xfId="0" applyNumberFormat="1" applyFont="1" applyFill="1" applyBorder="1" applyAlignment="1" applyProtection="1">
      <alignment wrapText="1"/>
      <protection/>
    </xf>
    <xf numFmtId="170" fontId="34" fillId="14" borderId="13" xfId="0" applyNumberFormat="1" applyFont="1" applyFill="1" applyBorder="1" applyAlignment="1" applyProtection="1">
      <alignment wrapText="1"/>
      <protection/>
    </xf>
    <xf numFmtId="168" fontId="11" fillId="0" borderId="47" xfId="0" applyNumberFormat="1" applyFont="1" applyBorder="1" applyAlignment="1" applyProtection="1">
      <alignment horizontal="right"/>
      <protection/>
    </xf>
    <xf numFmtId="168" fontId="11" fillId="0" borderId="48" xfId="0" applyNumberFormat="1" applyFont="1" applyBorder="1" applyAlignment="1" applyProtection="1">
      <alignment horizontal="right"/>
      <protection/>
    </xf>
    <xf numFmtId="168" fontId="2" fillId="0" borderId="26" xfId="0" applyNumberFormat="1" applyFont="1" applyFill="1" applyBorder="1" applyAlignment="1">
      <alignment horizontal="right" wrapText="1"/>
    </xf>
    <xf numFmtId="0" fontId="20" fillId="0" borderId="40" xfId="0" applyFont="1" applyFill="1" applyBorder="1" applyAlignment="1">
      <alignment horizontal="center" vertical="top" wrapText="1"/>
    </xf>
    <xf numFmtId="0" fontId="20" fillId="0" borderId="23" xfId="0" applyFont="1" applyFill="1" applyBorder="1" applyAlignment="1">
      <alignment horizontal="center" vertical="top" wrapText="1"/>
    </xf>
    <xf numFmtId="0" fontId="0" fillId="0" borderId="18" xfId="0" applyFill="1" applyBorder="1" applyAlignment="1">
      <alignment wrapText="1"/>
    </xf>
    <xf numFmtId="0" fontId="20" fillId="0" borderId="49" xfId="0" applyFont="1" applyFill="1" applyBorder="1" applyAlignment="1">
      <alignment horizontal="center" vertical="top" wrapText="1"/>
    </xf>
    <xf numFmtId="0" fontId="11" fillId="0" borderId="18" xfId="0" applyFont="1" applyFill="1" applyBorder="1" applyAlignment="1">
      <alignment horizontal="center" vertical="top" wrapText="1"/>
    </xf>
    <xf numFmtId="0" fontId="0" fillId="0" borderId="0" xfId="0" applyFill="1" applyAlignment="1" applyProtection="1">
      <alignment/>
      <protection/>
    </xf>
    <xf numFmtId="0" fontId="0" fillId="0" borderId="0" xfId="0" applyFont="1" applyAlignment="1">
      <alignment/>
    </xf>
    <xf numFmtId="0" fontId="0" fillId="0" borderId="0" xfId="0" applyFont="1" applyAlignment="1">
      <alignment vertical="top"/>
    </xf>
    <xf numFmtId="0" fontId="0" fillId="15" borderId="0" xfId="0" applyFont="1" applyFill="1" applyAlignment="1">
      <alignment/>
    </xf>
    <xf numFmtId="0" fontId="40" fillId="15" borderId="0" xfId="0" applyFont="1" applyFill="1" applyAlignment="1">
      <alignment horizontal="left" vertical="top" wrapText="1"/>
    </xf>
    <xf numFmtId="0" fontId="0" fillId="15" borderId="0" xfId="0" applyFont="1" applyFill="1" applyAlignment="1">
      <alignment/>
    </xf>
    <xf numFmtId="0" fontId="2" fillId="15" borderId="0" xfId="0" applyFont="1" applyFill="1" applyAlignment="1">
      <alignment horizontal="left" vertical="top" wrapText="1"/>
    </xf>
    <xf numFmtId="0" fontId="0" fillId="15" borderId="0" xfId="0" applyFont="1" applyFill="1" applyAlignment="1">
      <alignment/>
    </xf>
    <xf numFmtId="0" fontId="0" fillId="15" borderId="0" xfId="0" applyFont="1" applyFill="1" applyAlignment="1">
      <alignment/>
    </xf>
    <xf numFmtId="0" fontId="0" fillId="15" borderId="0" xfId="0" applyFont="1" applyFill="1" applyAlignment="1">
      <alignment vertical="top"/>
    </xf>
    <xf numFmtId="0" fontId="41" fillId="15" borderId="0" xfId="0" applyFont="1" applyFill="1" applyAlignment="1">
      <alignment horizontal="left" indent="2"/>
    </xf>
    <xf numFmtId="0" fontId="2" fillId="15" borderId="0" xfId="0" applyFont="1" applyFill="1" applyAlignment="1">
      <alignment/>
    </xf>
    <xf numFmtId="0" fontId="0" fillId="15" borderId="0" xfId="0" applyFont="1" applyFill="1" applyAlignment="1">
      <alignment vertical="top"/>
    </xf>
    <xf numFmtId="0" fontId="41" fillId="15" borderId="0" xfId="0" applyFont="1" applyFill="1" applyAlignment="1">
      <alignment horizontal="left" vertical="top" indent="2"/>
    </xf>
    <xf numFmtId="0" fontId="2" fillId="15" borderId="0" xfId="0" applyFont="1" applyFill="1" applyAlignment="1">
      <alignment vertical="top"/>
    </xf>
    <xf numFmtId="0" fontId="43" fillId="15" borderId="0" xfId="0" applyFont="1" applyFill="1" applyAlignment="1">
      <alignment horizontal="left" vertical="top" wrapText="1"/>
    </xf>
    <xf numFmtId="0" fontId="43" fillId="15" borderId="0" xfId="0" applyFont="1" applyFill="1" applyAlignment="1">
      <alignment/>
    </xf>
    <xf numFmtId="0" fontId="0" fillId="7" borderId="0" xfId="0" applyFill="1" applyAlignment="1" applyProtection="1">
      <alignment vertical="center" wrapText="1"/>
      <protection/>
    </xf>
    <xf numFmtId="0" fontId="0" fillId="7" borderId="0" xfId="0" applyFill="1" applyAlignment="1">
      <alignment/>
    </xf>
    <xf numFmtId="0" fontId="10" fillId="7" borderId="0" xfId="0" applyFont="1" applyFill="1" applyAlignment="1">
      <alignment horizontal="left" vertical="top" wrapText="1"/>
    </xf>
    <xf numFmtId="0" fontId="10" fillId="0" borderId="0" xfId="0" applyFont="1" applyAlignment="1">
      <alignment horizontal="left" vertical="top" wrapText="1"/>
    </xf>
    <xf numFmtId="0" fontId="0" fillId="7" borderId="0" xfId="0" applyFont="1" applyFill="1" applyAlignment="1">
      <alignment/>
    </xf>
    <xf numFmtId="0" fontId="0" fillId="7" borderId="0" xfId="0" applyFont="1" applyFill="1" applyAlignment="1">
      <alignment vertical="top"/>
    </xf>
    <xf numFmtId="0" fontId="10" fillId="0" borderId="0" xfId="0" applyFont="1" applyFill="1" applyAlignment="1">
      <alignment horizontal="left" vertical="top" wrapText="1"/>
    </xf>
    <xf numFmtId="0" fontId="10" fillId="14" borderId="0" xfId="0" applyFont="1" applyFill="1" applyAlignment="1" applyProtection="1">
      <alignment vertical="center" wrapText="1"/>
      <protection/>
    </xf>
    <xf numFmtId="0" fontId="0" fillId="0" borderId="0" xfId="0" applyFill="1" applyAlignment="1">
      <alignment/>
    </xf>
    <xf numFmtId="0" fontId="10" fillId="7" borderId="0" xfId="0" applyFont="1" applyFill="1" applyAlignment="1">
      <alignment wrapText="1"/>
    </xf>
    <xf numFmtId="0" fontId="0" fillId="0" borderId="0" xfId="0" applyFont="1" applyFill="1" applyAlignment="1">
      <alignment/>
    </xf>
    <xf numFmtId="0" fontId="0" fillId="0" borderId="0" xfId="0" applyFont="1" applyFill="1" applyAlignment="1">
      <alignment vertical="top"/>
    </xf>
    <xf numFmtId="0" fontId="10" fillId="15" borderId="0" xfId="0" applyFont="1" applyFill="1" applyAlignment="1">
      <alignment horizontal="left" vertical="top" wrapText="1"/>
    </xf>
    <xf numFmtId="0" fontId="8" fillId="9" borderId="0" xfId="0" applyFont="1" applyFill="1" applyBorder="1" applyAlignment="1" applyProtection="1">
      <alignment wrapText="1"/>
      <protection/>
    </xf>
    <xf numFmtId="167" fontId="1" fillId="0" borderId="35" xfId="17" applyNumberFormat="1" applyFont="1" applyBorder="1" applyAlignment="1" applyProtection="1">
      <alignment wrapText="1"/>
      <protection locked="0"/>
    </xf>
    <xf numFmtId="167" fontId="1" fillId="0" borderId="19" xfId="17" applyNumberFormat="1" applyFont="1" applyBorder="1" applyAlignment="1" applyProtection="1">
      <alignment wrapText="1"/>
      <protection locked="0"/>
    </xf>
    <xf numFmtId="167" fontId="1" fillId="0" borderId="9" xfId="17" applyNumberFormat="1" applyFont="1" applyBorder="1" applyAlignment="1" applyProtection="1">
      <alignment wrapText="1"/>
      <protection locked="0"/>
    </xf>
    <xf numFmtId="167" fontId="1" fillId="0" borderId="10" xfId="17" applyNumberFormat="1" applyFont="1" applyBorder="1" applyAlignment="1" applyProtection="1">
      <alignment wrapText="1"/>
      <protection locked="0"/>
    </xf>
    <xf numFmtId="0" fontId="20" fillId="0" borderId="2" xfId="0" applyFont="1" applyFill="1" applyBorder="1" applyAlignment="1" applyProtection="1">
      <alignment horizontal="center" vertical="center" wrapText="1"/>
      <protection/>
    </xf>
    <xf numFmtId="0" fontId="20" fillId="0" borderId="5" xfId="0" applyFont="1" applyFill="1" applyBorder="1" applyAlignment="1" applyProtection="1">
      <alignment horizontal="center" wrapText="1"/>
      <protection/>
    </xf>
    <xf numFmtId="44" fontId="16" fillId="0" borderId="22" xfId="17" applyNumberFormat="1" applyFont="1" applyBorder="1" applyAlignment="1" applyProtection="1">
      <alignment wrapText="1"/>
      <protection/>
    </xf>
    <xf numFmtId="44" fontId="16" fillId="0" borderId="22" xfId="17" applyNumberFormat="1" applyFont="1" applyFill="1" applyBorder="1" applyAlignment="1" applyProtection="1">
      <alignment wrapText="1"/>
      <protection/>
    </xf>
    <xf numFmtId="44" fontId="16" fillId="8" borderId="24" xfId="17" applyNumberFormat="1" applyFont="1" applyFill="1" applyBorder="1" applyAlignment="1" applyProtection="1">
      <alignment wrapText="1"/>
      <protection/>
    </xf>
    <xf numFmtId="44" fontId="18" fillId="9" borderId="24" xfId="17" applyNumberFormat="1" applyFont="1" applyFill="1" applyBorder="1" applyAlignment="1" applyProtection="1">
      <alignment wrapText="1"/>
      <protection/>
    </xf>
    <xf numFmtId="0" fontId="19" fillId="5" borderId="17" xfId="0" applyFont="1" applyFill="1" applyBorder="1" applyAlignment="1" applyProtection="1">
      <alignment horizontal="center" wrapText="1"/>
      <protection/>
    </xf>
    <xf numFmtId="0" fontId="15" fillId="9" borderId="34" xfId="0" applyFont="1" applyFill="1" applyBorder="1" applyAlignment="1" applyProtection="1">
      <alignment horizontal="center" vertical="center" wrapText="1"/>
      <protection/>
    </xf>
    <xf numFmtId="165" fontId="0" fillId="2" borderId="50" xfId="0" applyNumberFormat="1" applyFont="1" applyFill="1" applyBorder="1" applyAlignment="1">
      <alignment wrapText="1"/>
    </xf>
    <xf numFmtId="165" fontId="0" fillId="2" borderId="26" xfId="0" applyNumberFormat="1" applyFont="1" applyFill="1" applyBorder="1" applyAlignment="1">
      <alignment wrapText="1"/>
    </xf>
    <xf numFmtId="0" fontId="10" fillId="9" borderId="0" xfId="0" applyFont="1" applyFill="1" applyAlignment="1" applyProtection="1">
      <alignment/>
      <protection/>
    </xf>
    <xf numFmtId="0" fontId="10" fillId="9" borderId="0" xfId="0" applyFont="1" applyFill="1" applyBorder="1" applyAlignment="1" applyProtection="1">
      <alignment/>
      <protection/>
    </xf>
    <xf numFmtId="0" fontId="10" fillId="9" borderId="0" xfId="0" applyFont="1" applyFill="1" applyBorder="1" applyAlignment="1" applyProtection="1">
      <alignment wrapText="1"/>
      <protection/>
    </xf>
    <xf numFmtId="0" fontId="6" fillId="16" borderId="29" xfId="0" applyFont="1" applyFill="1" applyBorder="1" applyAlignment="1" applyProtection="1">
      <alignment/>
      <protection/>
    </xf>
    <xf numFmtId="0" fontId="6" fillId="16" borderId="5" xfId="0" applyFont="1" applyFill="1" applyBorder="1" applyAlignment="1" applyProtection="1">
      <alignment/>
      <protection/>
    </xf>
    <xf numFmtId="0" fontId="10" fillId="16" borderId="25" xfId="0" applyFont="1" applyFill="1" applyBorder="1" applyAlignment="1" applyProtection="1">
      <alignment/>
      <protection/>
    </xf>
    <xf numFmtId="0" fontId="10" fillId="16" borderId="50" xfId="0" applyFont="1" applyFill="1" applyBorder="1" applyAlignment="1" applyProtection="1">
      <alignment/>
      <protection/>
    </xf>
    <xf numFmtId="0" fontId="10" fillId="16" borderId="34" xfId="0" applyFont="1" applyFill="1" applyBorder="1" applyAlignment="1" applyProtection="1">
      <alignment/>
      <protection/>
    </xf>
    <xf numFmtId="167" fontId="1" fillId="0" borderId="8" xfId="17" applyNumberFormat="1" applyFont="1" applyFill="1" applyBorder="1" applyAlignment="1">
      <alignment vertical="center" wrapText="1"/>
    </xf>
    <xf numFmtId="167" fontId="1" fillId="0" borderId="30" xfId="17" applyNumberFormat="1" applyFont="1" applyFill="1" applyBorder="1" applyAlignment="1">
      <alignment vertical="center" wrapText="1"/>
    </xf>
    <xf numFmtId="167" fontId="1" fillId="0" borderId="2" xfId="17" applyNumberFormat="1" applyFont="1" applyFill="1" applyBorder="1" applyAlignment="1">
      <alignment vertical="center" wrapText="1"/>
    </xf>
    <xf numFmtId="167" fontId="1" fillId="0" borderId="5" xfId="17" applyNumberFormat="1" applyFont="1" applyFill="1" applyBorder="1" applyAlignment="1">
      <alignment vertical="center" wrapText="1"/>
    </xf>
    <xf numFmtId="167" fontId="1" fillId="0" borderId="51" xfId="17" applyNumberFormat="1" applyFont="1" applyFill="1" applyBorder="1" applyAlignment="1">
      <alignment vertical="center" wrapText="1"/>
    </xf>
    <xf numFmtId="167" fontId="1" fillId="0" borderId="35" xfId="17" applyNumberFormat="1" applyFont="1" applyFill="1" applyBorder="1" applyAlignment="1">
      <alignment vertical="center" wrapText="1"/>
    </xf>
    <xf numFmtId="167" fontId="1" fillId="0" borderId="20" xfId="17" applyNumberFormat="1" applyFont="1" applyFill="1" applyBorder="1" applyAlignment="1">
      <alignment vertical="center" wrapText="1"/>
    </xf>
    <xf numFmtId="167" fontId="1" fillId="0" borderId="33" xfId="17" applyNumberFormat="1" applyFont="1" applyFill="1" applyBorder="1" applyAlignment="1">
      <alignment vertical="center" wrapText="1"/>
    </xf>
    <xf numFmtId="167" fontId="1" fillId="0" borderId="22" xfId="17" applyNumberFormat="1" applyFont="1" applyFill="1" applyBorder="1" applyAlignment="1">
      <alignment vertical="center" wrapText="1"/>
    </xf>
    <xf numFmtId="167" fontId="1" fillId="0" borderId="24" xfId="17" applyNumberFormat="1" applyFont="1" applyFill="1" applyBorder="1" applyAlignment="1">
      <alignment vertical="center" wrapText="1"/>
    </xf>
    <xf numFmtId="167" fontId="1" fillId="0" borderId="19" xfId="17" applyNumberFormat="1" applyFont="1" applyFill="1" applyBorder="1" applyAlignment="1">
      <alignment vertical="center" wrapText="1"/>
    </xf>
    <xf numFmtId="167" fontId="1" fillId="0" borderId="1" xfId="17" applyNumberFormat="1" applyFont="1" applyFill="1" applyBorder="1" applyAlignment="1">
      <alignment vertical="center" wrapText="1"/>
    </xf>
    <xf numFmtId="167" fontId="1" fillId="0" borderId="21" xfId="17" applyNumberFormat="1" applyFont="1" applyFill="1" applyBorder="1" applyAlignment="1">
      <alignment vertical="center" wrapText="1"/>
    </xf>
    <xf numFmtId="167" fontId="1" fillId="0" borderId="52" xfId="17" applyNumberFormat="1" applyFont="1" applyFill="1" applyBorder="1" applyAlignment="1">
      <alignment vertical="center" wrapText="1"/>
    </xf>
    <xf numFmtId="167" fontId="1" fillId="0" borderId="53" xfId="17" applyNumberFormat="1" applyFont="1" applyFill="1" applyBorder="1" applyAlignment="1">
      <alignment vertical="center" wrapText="1"/>
    </xf>
    <xf numFmtId="167" fontId="1" fillId="0" borderId="50" xfId="17" applyNumberFormat="1" applyFont="1" applyFill="1" applyBorder="1" applyAlignment="1">
      <alignment vertical="center" wrapText="1"/>
    </xf>
    <xf numFmtId="1" fontId="16" fillId="0" borderId="33" xfId="0" applyNumberFormat="1" applyFont="1" applyBorder="1" applyAlignment="1" applyProtection="1">
      <alignment wrapText="1"/>
      <protection/>
    </xf>
    <xf numFmtId="1" fontId="16" fillId="0" borderId="33" xfId="0" applyNumberFormat="1" applyFont="1" applyFill="1" applyBorder="1" applyAlignment="1" applyProtection="1">
      <alignment horizontal="right"/>
      <protection locked="0"/>
    </xf>
    <xf numFmtId="1" fontId="16" fillId="0" borderId="24" xfId="0" applyNumberFormat="1" applyFont="1" applyFill="1" applyBorder="1" applyAlignment="1" applyProtection="1">
      <alignment horizontal="right"/>
      <protection locked="0"/>
    </xf>
    <xf numFmtId="1" fontId="16" fillId="0" borderId="19" xfId="0" applyNumberFormat="1" applyFont="1" applyFill="1" applyBorder="1" applyAlignment="1" applyProtection="1">
      <alignment horizontal="right"/>
      <protection locked="0"/>
    </xf>
    <xf numFmtId="1" fontId="16" fillId="0" borderId="21" xfId="0" applyNumberFormat="1" applyFont="1" applyFill="1" applyBorder="1" applyAlignment="1" applyProtection="1">
      <alignment horizontal="right"/>
      <protection locked="0"/>
    </xf>
    <xf numFmtId="1" fontId="16" fillId="0" borderId="20" xfId="0" applyNumberFormat="1" applyFont="1" applyFill="1" applyBorder="1" applyAlignment="1" applyProtection="1">
      <alignment horizontal="right"/>
      <protection locked="0"/>
    </xf>
    <xf numFmtId="1" fontId="16" fillId="0" borderId="5" xfId="0" applyNumberFormat="1" applyFont="1" applyFill="1" applyBorder="1" applyAlignment="1" applyProtection="1">
      <alignment horizontal="right"/>
      <protection locked="0"/>
    </xf>
    <xf numFmtId="1" fontId="16" fillId="0" borderId="35" xfId="0" applyNumberFormat="1" applyFont="1" applyBorder="1" applyAlignment="1" applyProtection="1">
      <alignment wrapText="1"/>
      <protection/>
    </xf>
    <xf numFmtId="1" fontId="16" fillId="0" borderId="19" xfId="0" applyNumberFormat="1" applyFont="1" applyBorder="1" applyAlignment="1" applyProtection="1">
      <alignment wrapText="1"/>
      <protection/>
    </xf>
    <xf numFmtId="1" fontId="16" fillId="0" borderId="20" xfId="0" applyNumberFormat="1" applyFont="1" applyBorder="1" applyAlignment="1" applyProtection="1">
      <alignment wrapText="1"/>
      <protection/>
    </xf>
    <xf numFmtId="1" fontId="21" fillId="14" borderId="13" xfId="0" applyNumberFormat="1" applyFont="1" applyFill="1" applyBorder="1" applyAlignment="1" applyProtection="1">
      <alignment/>
      <protection/>
    </xf>
    <xf numFmtId="0" fontId="11" fillId="0" borderId="51" xfId="0" applyFont="1" applyBorder="1" applyAlignment="1" applyProtection="1">
      <alignment horizontal="center" vertical="center" wrapText="1"/>
      <protection/>
    </xf>
    <xf numFmtId="0" fontId="11" fillId="0" borderId="45" xfId="0" applyFont="1" applyBorder="1" applyAlignment="1" applyProtection="1">
      <alignment horizontal="center" vertical="center" wrapText="1"/>
      <protection/>
    </xf>
    <xf numFmtId="0" fontId="11" fillId="0" borderId="46" xfId="0" applyFont="1" applyBorder="1" applyAlignment="1" applyProtection="1">
      <alignment horizontal="center" vertical="center" wrapText="1"/>
      <protection/>
    </xf>
    <xf numFmtId="0" fontId="2" fillId="0" borderId="54" xfId="0" applyFont="1" applyBorder="1" applyAlignment="1" applyProtection="1">
      <alignment/>
      <protection/>
    </xf>
    <xf numFmtId="2" fontId="16" fillId="0" borderId="35" xfId="0" applyNumberFormat="1" applyFont="1" applyBorder="1" applyAlignment="1" applyProtection="1">
      <alignment wrapText="1"/>
      <protection locked="0"/>
    </xf>
    <xf numFmtId="2" fontId="16" fillId="0" borderId="8" xfId="0" applyNumberFormat="1" applyFont="1" applyBorder="1" applyAlignment="1" applyProtection="1">
      <alignment wrapText="1"/>
      <protection locked="0"/>
    </xf>
    <xf numFmtId="1" fontId="21" fillId="14" borderId="12" xfId="0" applyNumberFormat="1" applyFont="1" applyFill="1" applyBorder="1" applyAlignment="1" applyProtection="1">
      <alignment/>
      <protection/>
    </xf>
    <xf numFmtId="1" fontId="21" fillId="14" borderId="14" xfId="0" applyNumberFormat="1" applyFont="1" applyFill="1" applyBorder="1" applyAlignment="1" applyProtection="1">
      <alignment/>
      <protection/>
    </xf>
    <xf numFmtId="0" fontId="2" fillId="0" borderId="55" xfId="0" applyFont="1" applyBorder="1" applyAlignment="1" applyProtection="1">
      <alignment/>
      <protection/>
    </xf>
    <xf numFmtId="1" fontId="16" fillId="0" borderId="27" xfId="0" applyNumberFormat="1" applyFont="1" applyBorder="1" applyAlignment="1" applyProtection="1">
      <alignment/>
      <protection locked="0"/>
    </xf>
    <xf numFmtId="1" fontId="16" fillId="0" borderId="28" xfId="0" applyNumberFormat="1" applyFont="1" applyBorder="1" applyAlignment="1" applyProtection="1">
      <alignment/>
      <protection locked="0"/>
    </xf>
    <xf numFmtId="1" fontId="16" fillId="0" borderId="29" xfId="0" applyNumberFormat="1" applyFont="1" applyBorder="1" applyAlignment="1" applyProtection="1">
      <alignment/>
      <protection locked="0"/>
    </xf>
    <xf numFmtId="1" fontId="16" fillId="0" borderId="56" xfId="0" applyNumberFormat="1" applyFont="1" applyFill="1" applyBorder="1" applyAlignment="1" applyProtection="1">
      <alignment horizontal="right"/>
      <protection locked="0"/>
    </xf>
    <xf numFmtId="1" fontId="16" fillId="0" borderId="57" xfId="0" applyNumberFormat="1" applyFont="1" applyFill="1" applyBorder="1" applyAlignment="1" applyProtection="1">
      <alignment horizontal="right"/>
      <protection locked="0"/>
    </xf>
    <xf numFmtId="1" fontId="16" fillId="0" borderId="58" xfId="0" applyNumberFormat="1" applyFont="1" applyFill="1" applyBorder="1" applyAlignment="1" applyProtection="1">
      <alignment horizontal="right"/>
      <protection locked="0"/>
    </xf>
    <xf numFmtId="1" fontId="16" fillId="0" borderId="56" xfId="0" applyNumberFormat="1" applyFont="1" applyBorder="1" applyAlignment="1" applyProtection="1">
      <alignment/>
      <protection locked="0"/>
    </xf>
    <xf numFmtId="1" fontId="16" fillId="0" borderId="57" xfId="0" applyNumberFormat="1" applyFont="1" applyBorder="1" applyAlignment="1" applyProtection="1">
      <alignment/>
      <protection locked="0"/>
    </xf>
    <xf numFmtId="1" fontId="16" fillId="0" borderId="58" xfId="0" applyNumberFormat="1" applyFont="1" applyBorder="1" applyAlignment="1" applyProtection="1">
      <alignment/>
      <protection locked="0"/>
    </xf>
    <xf numFmtId="1" fontId="16" fillId="0" borderId="12" xfId="0" applyNumberFormat="1" applyFont="1" applyBorder="1" applyAlignment="1" applyProtection="1">
      <alignment wrapText="1"/>
      <protection locked="0"/>
    </xf>
    <xf numFmtId="1" fontId="16" fillId="0" borderId="13" xfId="0" applyNumberFormat="1" applyFont="1" applyBorder="1" applyAlignment="1" applyProtection="1">
      <alignment wrapText="1"/>
      <protection locked="0"/>
    </xf>
    <xf numFmtId="1" fontId="16" fillId="0" borderId="14" xfId="0" applyNumberFormat="1" applyFont="1" applyBorder="1" applyAlignment="1" applyProtection="1">
      <alignment wrapText="1"/>
      <protection locked="0"/>
    </xf>
    <xf numFmtId="0" fontId="0" fillId="15" borderId="0" xfId="0" applyFont="1" applyFill="1" applyAlignment="1">
      <alignment horizontal="left" vertical="top" wrapText="1"/>
    </xf>
    <xf numFmtId="0" fontId="42" fillId="15" borderId="0" xfId="0" applyFont="1" applyFill="1" applyAlignment="1">
      <alignment horizontal="left" vertical="top" wrapText="1"/>
    </xf>
    <xf numFmtId="0" fontId="3" fillId="7" borderId="59" xfId="0" applyFont="1" applyFill="1" applyBorder="1" applyAlignment="1" applyProtection="1">
      <alignment vertical="top" wrapText="1"/>
      <protection/>
    </xf>
    <xf numFmtId="0" fontId="50" fillId="9" borderId="0" xfId="0" applyFont="1" applyFill="1" applyBorder="1" applyAlignment="1" applyProtection="1">
      <alignment horizontal="center"/>
      <protection/>
    </xf>
    <xf numFmtId="44" fontId="1" fillId="0" borderId="9" xfId="17" applyNumberFormat="1" applyFont="1" applyFill="1" applyBorder="1" applyAlignment="1">
      <alignment vertical="center" wrapText="1"/>
    </xf>
    <xf numFmtId="44" fontId="1" fillId="0" borderId="10" xfId="17" applyNumberFormat="1" applyFont="1" applyFill="1" applyBorder="1" applyAlignment="1">
      <alignment vertical="center" wrapText="1"/>
    </xf>
    <xf numFmtId="166" fontId="1" fillId="0" borderId="11" xfId="17" applyNumberFormat="1" applyFont="1" applyFill="1" applyBorder="1" applyAlignment="1">
      <alignment vertical="center" wrapText="1"/>
    </xf>
    <xf numFmtId="44" fontId="1" fillId="0" borderId="15" xfId="17" applyNumberFormat="1" applyFont="1" applyFill="1" applyBorder="1" applyAlignment="1">
      <alignment vertical="center" wrapText="1"/>
    </xf>
    <xf numFmtId="167" fontId="1" fillId="0" borderId="60" xfId="17" applyNumberFormat="1" applyFont="1" applyFill="1" applyBorder="1" applyAlignment="1">
      <alignment vertical="center" wrapText="1"/>
    </xf>
    <xf numFmtId="167" fontId="1" fillId="0" borderId="9" xfId="17" applyNumberFormat="1" applyFont="1" applyFill="1" applyBorder="1" applyAlignment="1">
      <alignment vertical="center" wrapText="1"/>
    </xf>
    <xf numFmtId="167" fontId="1" fillId="0" borderId="11" xfId="17" applyNumberFormat="1" applyFont="1" applyFill="1" applyBorder="1" applyAlignment="1">
      <alignment vertical="center" wrapText="1"/>
    </xf>
    <xf numFmtId="167" fontId="1" fillId="0" borderId="15" xfId="17" applyNumberFormat="1" applyFont="1" applyFill="1" applyBorder="1" applyAlignment="1">
      <alignment vertical="center" wrapText="1"/>
    </xf>
    <xf numFmtId="167" fontId="1" fillId="0" borderId="61" xfId="17" applyNumberFormat="1" applyFont="1" applyFill="1" applyBorder="1" applyAlignment="1">
      <alignment vertical="center" wrapText="1"/>
    </xf>
    <xf numFmtId="167" fontId="1" fillId="0" borderId="10" xfId="17" applyNumberFormat="1" applyFont="1" applyFill="1" applyBorder="1" applyAlignment="1">
      <alignment vertical="center" wrapText="1"/>
    </xf>
    <xf numFmtId="0" fontId="2" fillId="9" borderId="0"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10" fillId="16" borderId="62" xfId="0" applyFont="1" applyFill="1" applyBorder="1" applyAlignment="1" applyProtection="1">
      <alignment/>
      <protection/>
    </xf>
    <xf numFmtId="0" fontId="10" fillId="16" borderId="39" xfId="0" applyFont="1" applyFill="1" applyBorder="1" applyAlignment="1" applyProtection="1">
      <alignment/>
      <protection/>
    </xf>
    <xf numFmtId="0" fontId="0" fillId="16" borderId="50" xfId="0" applyFill="1" applyBorder="1" applyAlignment="1" applyProtection="1">
      <alignment/>
      <protection/>
    </xf>
    <xf numFmtId="44" fontId="38" fillId="0" borderId="56" xfId="17" applyNumberFormat="1" applyFont="1" applyFill="1" applyBorder="1" applyAlignment="1">
      <alignment vertical="center" wrapText="1"/>
    </xf>
    <xf numFmtId="44" fontId="38" fillId="0" borderId="57" xfId="17" applyNumberFormat="1" applyFont="1" applyFill="1" applyBorder="1" applyAlignment="1">
      <alignment vertical="center" wrapText="1"/>
    </xf>
    <xf numFmtId="166" fontId="38" fillId="0" borderId="58" xfId="17" applyNumberFormat="1" applyFont="1" applyFill="1" applyBorder="1" applyAlignment="1">
      <alignment vertical="center" wrapText="1"/>
    </xf>
    <xf numFmtId="44" fontId="38" fillId="0" borderId="32" xfId="17" applyNumberFormat="1" applyFont="1" applyFill="1" applyBorder="1" applyAlignment="1">
      <alignment vertical="center" wrapText="1"/>
    </xf>
    <xf numFmtId="167" fontId="38" fillId="0" borderId="54" xfId="17" applyNumberFormat="1" applyFont="1" applyFill="1" applyBorder="1" applyAlignment="1">
      <alignment vertical="center" wrapText="1"/>
    </xf>
    <xf numFmtId="167" fontId="38" fillId="0" borderId="32" xfId="17" applyNumberFormat="1" applyFont="1" applyFill="1" applyBorder="1" applyAlignment="1">
      <alignment vertical="center" wrapText="1"/>
    </xf>
    <xf numFmtId="167" fontId="38" fillId="0" borderId="63" xfId="17" applyNumberFormat="1" applyFont="1" applyFill="1" applyBorder="1" applyAlignment="1">
      <alignment vertical="center" wrapText="1"/>
    </xf>
    <xf numFmtId="167" fontId="1" fillId="7" borderId="56" xfId="17" applyNumberFormat="1" applyFont="1" applyFill="1" applyBorder="1" applyAlignment="1">
      <alignment vertical="center" wrapText="1"/>
    </xf>
    <xf numFmtId="167" fontId="1" fillId="7" borderId="57" xfId="17" applyNumberFormat="1" applyFont="1" applyFill="1" applyBorder="1" applyAlignment="1">
      <alignment vertical="center" wrapText="1"/>
    </xf>
    <xf numFmtId="167" fontId="1" fillId="7" borderId="58" xfId="17" applyNumberFormat="1" applyFont="1" applyFill="1" applyBorder="1" applyAlignment="1">
      <alignment vertical="center" wrapText="1"/>
    </xf>
    <xf numFmtId="167" fontId="1" fillId="7" borderId="64" xfId="17" applyNumberFormat="1" applyFont="1" applyFill="1" applyBorder="1" applyAlignment="1">
      <alignment vertical="center" wrapText="1"/>
    </xf>
    <xf numFmtId="167" fontId="38" fillId="0" borderId="12" xfId="17" applyNumberFormat="1" applyFont="1" applyFill="1" applyBorder="1" applyAlignment="1">
      <alignment vertical="center" wrapText="1"/>
    </xf>
    <xf numFmtId="167" fontId="38" fillId="0" borderId="13" xfId="17" applyNumberFormat="1" applyFont="1" applyFill="1" applyBorder="1" applyAlignment="1">
      <alignment vertical="center" wrapText="1"/>
    </xf>
    <xf numFmtId="167" fontId="38" fillId="0" borderId="14" xfId="17" applyNumberFormat="1" applyFont="1" applyFill="1" applyBorder="1" applyAlignment="1">
      <alignment vertical="center" wrapText="1"/>
    </xf>
    <xf numFmtId="167" fontId="1" fillId="0" borderId="35" xfId="17" applyNumberFormat="1" applyFont="1" applyBorder="1" applyAlignment="1" applyProtection="1">
      <alignment wrapText="1"/>
      <protection/>
    </xf>
    <xf numFmtId="167" fontId="1" fillId="0" borderId="8" xfId="17" applyNumberFormat="1" applyFont="1" applyFill="1" applyBorder="1" applyAlignment="1" applyProtection="1">
      <alignment wrapText="1"/>
      <protection/>
    </xf>
    <xf numFmtId="167" fontId="1" fillId="0" borderId="30" xfId="17" applyNumberFormat="1" applyFont="1" applyFill="1" applyBorder="1" applyAlignment="1" applyProtection="1">
      <alignment wrapText="1"/>
      <protection/>
    </xf>
    <xf numFmtId="167" fontId="1" fillId="0" borderId="19" xfId="17" applyNumberFormat="1" applyFont="1" applyBorder="1" applyAlignment="1" applyProtection="1">
      <alignment wrapText="1"/>
      <protection/>
    </xf>
    <xf numFmtId="167" fontId="1" fillId="0" borderId="1" xfId="17" applyNumberFormat="1" applyFont="1" applyFill="1" applyBorder="1" applyAlignment="1" applyProtection="1">
      <alignment wrapText="1"/>
      <protection/>
    </xf>
    <xf numFmtId="167" fontId="1" fillId="0" borderId="21" xfId="17" applyNumberFormat="1" applyFont="1" applyFill="1" applyBorder="1" applyAlignment="1" applyProtection="1">
      <alignment wrapText="1"/>
      <protection/>
    </xf>
    <xf numFmtId="0" fontId="0" fillId="0" borderId="27" xfId="0" applyBorder="1" applyAlignment="1">
      <alignment vertical="top" wrapText="1"/>
    </xf>
    <xf numFmtId="0" fontId="0" fillId="0" borderId="28" xfId="0" applyBorder="1" applyAlignment="1">
      <alignment vertical="top" wrapText="1"/>
    </xf>
    <xf numFmtId="0" fontId="0" fillId="0" borderId="28" xfId="0" applyBorder="1" applyAlignment="1">
      <alignment horizontal="left" vertical="top" wrapText="1"/>
    </xf>
    <xf numFmtId="0" fontId="0" fillId="0" borderId="29" xfId="0" applyBorder="1" applyAlignment="1">
      <alignment vertical="top" wrapText="1"/>
    </xf>
    <xf numFmtId="0" fontId="2" fillId="10" borderId="0" xfId="0" applyFont="1" applyFill="1" applyAlignment="1">
      <alignment wrapText="1"/>
    </xf>
    <xf numFmtId="0" fontId="3" fillId="7" borderId="29" xfId="0" applyFont="1" applyFill="1" applyBorder="1" applyAlignment="1" applyProtection="1">
      <alignment vertical="top" wrapText="1"/>
      <protection/>
    </xf>
    <xf numFmtId="167" fontId="1" fillId="0" borderId="20" xfId="17" applyNumberFormat="1" applyFont="1" applyBorder="1" applyAlignment="1" applyProtection="1">
      <alignment wrapText="1"/>
      <protection locked="0"/>
    </xf>
    <xf numFmtId="167" fontId="1" fillId="0" borderId="11" xfId="17" applyNumberFormat="1" applyFont="1" applyBorder="1" applyAlignment="1" applyProtection="1">
      <alignment wrapText="1"/>
      <protection locked="0"/>
    </xf>
    <xf numFmtId="167" fontId="1" fillId="0" borderId="20" xfId="17" applyNumberFormat="1" applyFont="1" applyBorder="1" applyAlignment="1" applyProtection="1">
      <alignment wrapText="1"/>
      <protection/>
    </xf>
    <xf numFmtId="167" fontId="1" fillId="0" borderId="2" xfId="17" applyNumberFormat="1" applyFont="1" applyFill="1" applyBorder="1" applyAlignment="1" applyProtection="1">
      <alignment wrapText="1"/>
      <protection/>
    </xf>
    <xf numFmtId="167" fontId="1" fillId="0" borderId="5" xfId="17" applyNumberFormat="1" applyFont="1" applyFill="1" applyBorder="1" applyAlignment="1" applyProtection="1">
      <alignment wrapText="1"/>
      <protection/>
    </xf>
    <xf numFmtId="170" fontId="34" fillId="14" borderId="14" xfId="0" applyNumberFormat="1" applyFont="1" applyFill="1" applyBorder="1" applyAlignment="1" applyProtection="1">
      <alignment wrapText="1"/>
      <protection/>
    </xf>
    <xf numFmtId="0" fontId="36" fillId="0" borderId="65" xfId="0" applyFont="1" applyFill="1" applyBorder="1" applyAlignment="1">
      <alignment horizontal="center" vertical="center" wrapText="1"/>
    </xf>
    <xf numFmtId="0" fontId="24" fillId="9" borderId="0" xfId="0" applyFont="1" applyFill="1" applyAlignment="1" applyProtection="1">
      <alignment horizontal="center" wrapText="1"/>
      <protection/>
    </xf>
    <xf numFmtId="0" fontId="3" fillId="7" borderId="0" xfId="0" applyFont="1" applyFill="1" applyAlignment="1" applyProtection="1">
      <alignment wrapText="1"/>
      <protection/>
    </xf>
    <xf numFmtId="0" fontId="2" fillId="10" borderId="0" xfId="0" applyFont="1" applyFill="1" applyAlignment="1">
      <alignment/>
    </xf>
    <xf numFmtId="1" fontId="16" fillId="0" borderId="40" xfId="0" applyNumberFormat="1" applyFont="1" applyBorder="1" applyAlignment="1" applyProtection="1">
      <alignment wrapText="1"/>
      <protection/>
    </xf>
    <xf numFmtId="0" fontId="3" fillId="9" borderId="66" xfId="0" applyFont="1" applyFill="1" applyBorder="1" applyAlignment="1" applyProtection="1">
      <alignment vertical="center" wrapText="1"/>
      <protection/>
    </xf>
    <xf numFmtId="0" fontId="35" fillId="9" borderId="0" xfId="0" applyFont="1" applyFill="1" applyBorder="1" applyAlignment="1">
      <alignment vertical="center" wrapText="1"/>
    </xf>
    <xf numFmtId="0" fontId="2" fillId="0" borderId="27"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2" fillId="0" borderId="56" xfId="0" applyFont="1" applyFill="1" applyBorder="1" applyAlignment="1">
      <alignment horizontal="center" vertical="center" wrapText="1"/>
    </xf>
    <xf numFmtId="0" fontId="35" fillId="0" borderId="19" xfId="0" applyFont="1" applyFill="1" applyBorder="1" applyAlignment="1">
      <alignment vertical="center" wrapText="1"/>
    </xf>
    <xf numFmtId="0" fontId="35" fillId="0" borderId="1" xfId="0" applyFont="1" applyFill="1" applyBorder="1" applyAlignment="1">
      <alignment vertical="center" wrapText="1"/>
    </xf>
    <xf numFmtId="0" fontId="35" fillId="0" borderId="21" xfId="0" applyFont="1" applyFill="1" applyBorder="1" applyAlignment="1">
      <alignment vertical="center" wrapText="1"/>
    </xf>
    <xf numFmtId="187" fontId="3" fillId="9" borderId="16" xfId="0" applyNumberFormat="1" applyFont="1" applyFill="1" applyBorder="1" applyAlignment="1" applyProtection="1">
      <alignment vertical="center"/>
      <protection/>
    </xf>
    <xf numFmtId="0" fontId="0" fillId="15" borderId="0" xfId="0" applyFont="1" applyFill="1" applyAlignment="1">
      <alignment/>
    </xf>
    <xf numFmtId="0" fontId="42" fillId="15" borderId="0" xfId="0" applyFont="1" applyFill="1" applyAlignment="1">
      <alignment/>
    </xf>
    <xf numFmtId="0" fontId="0" fillId="15" borderId="0" xfId="0" applyNumberFormat="1" applyFont="1" applyFill="1" applyAlignment="1">
      <alignment horizontal="left" vertical="top" wrapText="1"/>
    </xf>
    <xf numFmtId="0" fontId="10" fillId="0" borderId="0" xfId="0" applyFont="1" applyAlignment="1">
      <alignment horizontal="left" vertical="top" wrapText="1"/>
    </xf>
    <xf numFmtId="0" fontId="0" fillId="15" borderId="0" xfId="0" applyFont="1" applyFill="1" applyAlignment="1">
      <alignment/>
    </xf>
    <xf numFmtId="0" fontId="40" fillId="15" borderId="0" xfId="0" applyFont="1" applyFill="1" applyAlignment="1">
      <alignment horizontal="left" vertical="top" wrapText="1"/>
    </xf>
    <xf numFmtId="0" fontId="0" fillId="15" borderId="0" xfId="0" applyFont="1" applyFill="1" applyAlignment="1">
      <alignment horizontal="left" vertical="top" wrapText="1"/>
    </xf>
    <xf numFmtId="0" fontId="41" fillId="15" borderId="0" xfId="0" applyFont="1" applyFill="1" applyAlignment="1">
      <alignment horizontal="left" indent="2"/>
    </xf>
    <xf numFmtId="0" fontId="40" fillId="15" borderId="0" xfId="0" applyFont="1" applyFill="1" applyAlignment="1">
      <alignment/>
    </xf>
    <xf numFmtId="0" fontId="0" fillId="15" borderId="0" xfId="0" applyFont="1" applyFill="1" applyAlignment="1">
      <alignment horizontal="left" vertical="top" wrapText="1"/>
    </xf>
    <xf numFmtId="0" fontId="42" fillId="15" borderId="0" xfId="0" applyFont="1" applyFill="1" applyAlignment="1">
      <alignment horizontal="left" vertical="top" wrapText="1"/>
    </xf>
    <xf numFmtId="0" fontId="43" fillId="15" borderId="0" xfId="0" applyFont="1" applyFill="1" applyAlignment="1">
      <alignment horizontal="left" vertical="top" wrapText="1"/>
    </xf>
    <xf numFmtId="0" fontId="0" fillId="15" borderId="0" xfId="0" applyFont="1" applyFill="1" applyAlignment="1">
      <alignment vertical="top" wrapText="1"/>
    </xf>
    <xf numFmtId="0" fontId="0" fillId="14" borderId="0" xfId="0" applyFill="1" applyAlignment="1" applyProtection="1">
      <alignment vertical="center" wrapText="1"/>
      <protection/>
    </xf>
    <xf numFmtId="0" fontId="2" fillId="15" borderId="0" xfId="0" applyFont="1" applyFill="1" applyAlignment="1">
      <alignment horizontal="left" vertical="top" wrapText="1"/>
    </xf>
    <xf numFmtId="0" fontId="0" fillId="15" borderId="0" xfId="0" applyFont="1" applyFill="1" applyAlignment="1">
      <alignment horizontal="left" vertical="top" wrapText="1"/>
    </xf>
    <xf numFmtId="0" fontId="35" fillId="0" borderId="20" xfId="0" applyFont="1" applyFill="1" applyBorder="1" applyAlignment="1">
      <alignment vertical="center" wrapText="1"/>
    </xf>
    <xf numFmtId="0" fontId="35" fillId="0" borderId="2" xfId="0" applyFont="1" applyFill="1" applyBorder="1" applyAlignment="1">
      <alignment vertical="center" wrapText="1"/>
    </xf>
    <xf numFmtId="0" fontId="35" fillId="0" borderId="5" xfId="0" applyFont="1" applyFill="1" applyBorder="1" applyAlignment="1">
      <alignment vertical="center" wrapText="1"/>
    </xf>
    <xf numFmtId="0" fontId="35" fillId="0" borderId="35" xfId="0" applyFont="1" applyFill="1" applyBorder="1" applyAlignment="1">
      <alignment vertical="center" wrapText="1"/>
    </xf>
    <xf numFmtId="0" fontId="35" fillId="0" borderId="8" xfId="0" applyFont="1" applyFill="1" applyBorder="1" applyAlignment="1">
      <alignment vertical="center" wrapText="1"/>
    </xf>
    <xf numFmtId="0" fontId="35" fillId="0" borderId="30" xfId="0" applyFont="1" applyFill="1" applyBorder="1" applyAlignment="1">
      <alignment vertical="center" wrapText="1"/>
    </xf>
    <xf numFmtId="0" fontId="10" fillId="16" borderId="25" xfId="0" applyFont="1" applyFill="1" applyBorder="1" applyAlignment="1" applyProtection="1">
      <alignment/>
      <protection/>
    </xf>
    <xf numFmtId="0" fontId="10" fillId="16" borderId="4" xfId="0" applyFont="1" applyFill="1" applyBorder="1" applyAlignment="1" applyProtection="1">
      <alignment/>
      <protection/>
    </xf>
    <xf numFmtId="0" fontId="5" fillId="11" borderId="47" xfId="0" applyFont="1" applyFill="1" applyBorder="1" applyAlignment="1" applyProtection="1">
      <alignment horizontal="center" vertical="center" wrapText="1"/>
      <protection/>
    </xf>
    <xf numFmtId="0" fontId="5" fillId="11" borderId="66" xfId="0" applyFont="1" applyFill="1" applyBorder="1" applyAlignment="1" applyProtection="1">
      <alignment horizontal="center" vertical="center" wrapText="1"/>
      <protection/>
    </xf>
    <xf numFmtId="0" fontId="5" fillId="11" borderId="48" xfId="0" applyFont="1" applyFill="1" applyBorder="1" applyAlignment="1" applyProtection="1">
      <alignment horizontal="center" vertical="center" wrapText="1"/>
      <protection/>
    </xf>
    <xf numFmtId="0" fontId="11" fillId="0" borderId="19" xfId="0" applyFont="1" applyBorder="1" applyAlignment="1" applyProtection="1">
      <alignment wrapText="1"/>
      <protection/>
    </xf>
    <xf numFmtId="0" fontId="11" fillId="0" borderId="10" xfId="0" applyFont="1" applyBorder="1" applyAlignment="1" applyProtection="1">
      <alignment wrapText="1"/>
      <protection/>
    </xf>
    <xf numFmtId="0" fontId="11" fillId="0" borderId="28" xfId="0" applyFont="1" applyBorder="1" applyAlignment="1" applyProtection="1">
      <alignment wrapText="1"/>
      <protection/>
    </xf>
    <xf numFmtId="0" fontId="11" fillId="0" borderId="68" xfId="0" applyFont="1" applyBorder="1" applyAlignment="1" applyProtection="1">
      <alignment wrapText="1"/>
      <protection/>
    </xf>
    <xf numFmtId="0" fontId="11" fillId="0" borderId="20" xfId="0" applyFont="1" applyBorder="1" applyAlignment="1" applyProtection="1">
      <alignment wrapText="1"/>
      <protection/>
    </xf>
    <xf numFmtId="0" fontId="11" fillId="0" borderId="11" xfId="0" applyFont="1" applyBorder="1" applyAlignment="1" applyProtection="1">
      <alignment wrapText="1"/>
      <protection/>
    </xf>
    <xf numFmtId="0" fontId="6" fillId="16" borderId="35" xfId="0" applyFont="1" applyFill="1" applyBorder="1" applyAlignment="1" applyProtection="1">
      <alignment/>
      <protection/>
    </xf>
    <xf numFmtId="0" fontId="6" fillId="16" borderId="30" xfId="0" applyFont="1" applyFill="1" applyBorder="1" applyAlignment="1" applyProtection="1">
      <alignment/>
      <protection/>
    </xf>
    <xf numFmtId="0" fontId="11" fillId="0" borderId="35" xfId="0" applyFont="1" applyBorder="1" applyAlignment="1" applyProtection="1">
      <alignment wrapText="1"/>
      <protection/>
    </xf>
    <xf numFmtId="0" fontId="11" fillId="0" borderId="9" xfId="0" applyFont="1" applyBorder="1" applyAlignment="1" applyProtection="1">
      <alignment wrapText="1"/>
      <protection/>
    </xf>
    <xf numFmtId="0" fontId="4" fillId="7" borderId="62" xfId="0" applyFont="1" applyFill="1" applyBorder="1" applyAlignment="1" applyProtection="1">
      <alignment horizontal="center" vertical="center" wrapText="1"/>
      <protection/>
    </xf>
    <xf numFmtId="0" fontId="4" fillId="7" borderId="16" xfId="0" applyFont="1" applyFill="1" applyBorder="1" applyAlignment="1" applyProtection="1">
      <alignment horizontal="center" vertical="center" wrapText="1"/>
      <protection/>
    </xf>
    <xf numFmtId="0" fontId="4" fillId="7" borderId="64" xfId="0" applyFont="1" applyFill="1" applyBorder="1" applyAlignment="1" applyProtection="1">
      <alignment horizontal="center" vertical="center" wrapText="1"/>
      <protection/>
    </xf>
    <xf numFmtId="0" fontId="4" fillId="7" borderId="25" xfId="0" applyFont="1" applyFill="1" applyBorder="1" applyAlignment="1" applyProtection="1">
      <alignment horizontal="center" vertical="center" wrapText="1"/>
      <protection/>
    </xf>
    <xf numFmtId="0" fontId="4" fillId="7" borderId="0" xfId="0" applyFont="1" applyFill="1" applyBorder="1" applyAlignment="1" applyProtection="1">
      <alignment horizontal="center" vertical="center" wrapText="1"/>
      <protection/>
    </xf>
    <xf numFmtId="0" fontId="4" fillId="7" borderId="63" xfId="0" applyFont="1" applyFill="1" applyBorder="1" applyAlignment="1" applyProtection="1">
      <alignment horizontal="center" vertical="center" wrapText="1"/>
      <protection/>
    </xf>
    <xf numFmtId="0" fontId="35" fillId="0" borderId="62" xfId="0" applyFont="1" applyFill="1" applyBorder="1" applyAlignment="1" applyProtection="1">
      <alignment horizontal="center" vertical="center" wrapText="1"/>
      <protection/>
    </xf>
    <xf numFmtId="0" fontId="35" fillId="0" borderId="25" xfId="0" applyFont="1" applyFill="1" applyBorder="1" applyAlignment="1" applyProtection="1">
      <alignment horizontal="center" vertical="center"/>
      <protection/>
    </xf>
    <xf numFmtId="0" fontId="35" fillId="0" borderId="4" xfId="0" applyFont="1" applyFill="1" applyBorder="1" applyAlignment="1" applyProtection="1">
      <alignment horizontal="center" vertical="center"/>
      <protection/>
    </xf>
    <xf numFmtId="0" fontId="16" fillId="4" borderId="28" xfId="0" applyFont="1" applyFill="1" applyBorder="1" applyAlignment="1" applyProtection="1">
      <alignment horizontal="left"/>
      <protection locked="0"/>
    </xf>
    <xf numFmtId="0" fontId="16" fillId="4" borderId="57" xfId="0" applyFont="1" applyFill="1" applyBorder="1" applyAlignment="1" applyProtection="1">
      <alignment horizontal="left"/>
      <protection locked="0"/>
    </xf>
    <xf numFmtId="0" fontId="12" fillId="0" borderId="25" xfId="0" applyFont="1" applyFill="1" applyBorder="1" applyAlignment="1" applyProtection="1">
      <alignment/>
      <protection/>
    </xf>
    <xf numFmtId="0" fontId="12" fillId="0" borderId="0" xfId="0" applyFont="1" applyFill="1" applyBorder="1" applyAlignment="1" applyProtection="1">
      <alignment/>
      <protection/>
    </xf>
    <xf numFmtId="0" fontId="12" fillId="0" borderId="63" xfId="0" applyFont="1" applyFill="1" applyBorder="1" applyAlignment="1" applyProtection="1">
      <alignment/>
      <protection/>
    </xf>
    <xf numFmtId="0" fontId="25" fillId="0" borderId="62" xfId="0" applyFont="1" applyFill="1" applyBorder="1" applyAlignment="1" applyProtection="1">
      <alignment horizontal="center"/>
      <protection/>
    </xf>
    <xf numFmtId="0" fontId="25" fillId="0" borderId="16" xfId="0" applyFont="1" applyFill="1" applyBorder="1" applyAlignment="1" applyProtection="1">
      <alignment horizontal="center"/>
      <protection/>
    </xf>
    <xf numFmtId="0" fontId="25" fillId="0" borderId="48" xfId="0" applyFont="1" applyFill="1" applyBorder="1" applyAlignment="1" applyProtection="1">
      <alignment horizontal="center"/>
      <protection/>
    </xf>
    <xf numFmtId="0" fontId="5" fillId="6" borderId="62" xfId="0" applyFont="1" applyFill="1" applyBorder="1" applyAlignment="1" applyProtection="1">
      <alignment horizontal="center" vertical="center" wrapText="1"/>
      <protection/>
    </xf>
    <xf numFmtId="0" fontId="5" fillId="6" borderId="16" xfId="0" applyFont="1" applyFill="1" applyBorder="1" applyAlignment="1" applyProtection="1">
      <alignment horizontal="center" vertical="center" wrapText="1"/>
      <protection/>
    </xf>
    <xf numFmtId="0" fontId="5" fillId="6" borderId="25" xfId="0" applyFont="1" applyFill="1" applyBorder="1" applyAlignment="1" applyProtection="1">
      <alignment horizontal="center" vertical="center" wrapText="1"/>
      <protection/>
    </xf>
    <xf numFmtId="0" fontId="5" fillId="6" borderId="0" xfId="0" applyFont="1" applyFill="1" applyBorder="1" applyAlignment="1" applyProtection="1">
      <alignment horizontal="center" vertical="center" wrapText="1"/>
      <protection/>
    </xf>
    <xf numFmtId="0" fontId="11" fillId="0" borderId="27" xfId="0" applyFont="1" applyBorder="1" applyAlignment="1" applyProtection="1">
      <alignment horizontal="center" vertical="center" wrapText="1"/>
      <protection/>
    </xf>
    <xf numFmtId="0" fontId="11" fillId="0" borderId="67" xfId="0" applyFont="1" applyBorder="1" applyAlignment="1" applyProtection="1">
      <alignment horizontal="center" vertical="center" wrapText="1"/>
      <protection/>
    </xf>
    <xf numFmtId="0" fontId="11" fillId="0" borderId="56" xfId="0" applyFont="1" applyBorder="1" applyAlignment="1" applyProtection="1">
      <alignment horizontal="center" vertical="center" wrapText="1"/>
      <protection/>
    </xf>
    <xf numFmtId="168" fontId="6" fillId="14" borderId="49" xfId="0" applyNumberFormat="1" applyFont="1" applyFill="1" applyBorder="1" applyAlignment="1" applyProtection="1">
      <alignment horizontal="center" vertical="top" wrapText="1"/>
      <protection/>
    </xf>
    <xf numFmtId="168" fontId="6" fillId="14" borderId="69" xfId="0" applyNumberFormat="1" applyFont="1" applyFill="1" applyBorder="1" applyAlignment="1" applyProtection="1">
      <alignment horizontal="center" vertical="top" wrapText="1"/>
      <protection/>
    </xf>
    <xf numFmtId="0" fontId="11" fillId="0" borderId="29" xfId="0" applyFont="1" applyBorder="1" applyAlignment="1" applyProtection="1">
      <alignment wrapText="1"/>
      <protection/>
    </xf>
    <xf numFmtId="0" fontId="11" fillId="0" borderId="70" xfId="0" applyFont="1" applyBorder="1" applyAlignment="1" applyProtection="1">
      <alignment wrapText="1"/>
      <protection/>
    </xf>
    <xf numFmtId="0" fontId="35" fillId="0" borderId="4" xfId="0" applyFont="1" applyFill="1" applyBorder="1" applyAlignment="1">
      <alignment horizontal="center" vertical="center" wrapText="1"/>
    </xf>
    <xf numFmtId="0" fontId="35" fillId="0" borderId="41" xfId="0" applyFont="1" applyFill="1" applyBorder="1" applyAlignment="1">
      <alignment horizontal="center" vertical="center" wrapText="1"/>
    </xf>
    <xf numFmtId="0" fontId="35" fillId="0" borderId="65" xfId="0" applyFont="1" applyFill="1" applyBorder="1" applyAlignment="1">
      <alignment horizontal="center" vertical="center" wrapText="1"/>
    </xf>
    <xf numFmtId="0" fontId="11" fillId="0" borderId="9" xfId="0" applyFont="1" applyBorder="1" applyAlignment="1" applyProtection="1">
      <alignment horizontal="center" vertical="center" wrapText="1"/>
      <protection/>
    </xf>
    <xf numFmtId="0" fontId="11" fillId="0" borderId="11" xfId="0" applyFont="1" applyBorder="1" applyAlignment="1" applyProtection="1">
      <alignment horizontal="center" vertical="center" wrapText="1"/>
      <protection/>
    </xf>
    <xf numFmtId="0" fontId="11" fillId="0" borderId="27" xfId="0" applyFont="1" applyBorder="1" applyAlignment="1" applyProtection="1">
      <alignment wrapText="1"/>
      <protection/>
    </xf>
    <xf numFmtId="0" fontId="11" fillId="0" borderId="56" xfId="0" applyFont="1" applyBorder="1" applyAlignment="1" applyProtection="1">
      <alignment wrapText="1"/>
      <protection/>
    </xf>
    <xf numFmtId="0" fontId="16" fillId="4" borderId="29" xfId="0" applyFont="1" applyFill="1" applyBorder="1" applyAlignment="1" applyProtection="1">
      <alignment horizontal="left"/>
      <protection locked="0"/>
    </xf>
    <xf numFmtId="0" fontId="16" fillId="4" borderId="58" xfId="0" applyFont="1" applyFill="1" applyBorder="1" applyAlignment="1" applyProtection="1">
      <alignment horizontal="left"/>
      <protection locked="0"/>
    </xf>
    <xf numFmtId="0" fontId="12" fillId="0" borderId="71" xfId="0" applyFont="1" applyFill="1" applyBorder="1" applyAlignment="1" applyProtection="1">
      <alignment horizontal="center" vertical="center" wrapText="1"/>
      <protection/>
    </xf>
    <xf numFmtId="0" fontId="12" fillId="0" borderId="72" xfId="0" applyFont="1" applyFill="1" applyBorder="1" applyAlignment="1" applyProtection="1">
      <alignment horizontal="center" vertical="center" wrapText="1"/>
      <protection/>
    </xf>
    <xf numFmtId="0" fontId="20" fillId="11" borderId="27" xfId="0" applyFont="1" applyFill="1" applyBorder="1" applyAlignment="1" applyProtection="1">
      <alignment horizontal="center" vertical="center" wrapText="1"/>
      <protection/>
    </xf>
    <xf numFmtId="0" fontId="20" fillId="11" borderId="67" xfId="0" applyFont="1" applyFill="1" applyBorder="1" applyAlignment="1" applyProtection="1">
      <alignment horizontal="center" vertical="center" wrapText="1"/>
      <protection/>
    </xf>
    <xf numFmtId="0" fontId="20" fillId="11" borderId="56" xfId="0" applyFont="1" applyFill="1" applyBorder="1" applyAlignment="1" applyProtection="1">
      <alignment horizontal="center" vertical="center" wrapText="1"/>
      <protection/>
    </xf>
    <xf numFmtId="0" fontId="20" fillId="14" borderId="49" xfId="0" applyFont="1" applyFill="1" applyBorder="1" applyAlignment="1" applyProtection="1">
      <alignment horizontal="center" vertical="center" wrapText="1"/>
      <protection/>
    </xf>
    <xf numFmtId="0" fontId="20" fillId="14" borderId="18" xfId="0" applyFont="1" applyFill="1" applyBorder="1" applyAlignment="1" applyProtection="1">
      <alignment horizontal="center" vertical="center" wrapText="1"/>
      <protection/>
    </xf>
    <xf numFmtId="0" fontId="11" fillId="0" borderId="62" xfId="0" applyFont="1" applyFill="1" applyBorder="1" applyAlignment="1" applyProtection="1">
      <alignment horizontal="center" vertical="center" wrapText="1"/>
      <protection/>
    </xf>
    <xf numFmtId="0" fontId="11" fillId="0" borderId="64" xfId="0" applyFont="1" applyFill="1" applyBorder="1" applyAlignment="1" applyProtection="1">
      <alignment horizontal="center" vertical="center" wrapText="1"/>
      <protection/>
    </xf>
    <xf numFmtId="0" fontId="11" fillId="0" borderId="25" xfId="0" applyFont="1" applyFill="1" applyBorder="1" applyAlignment="1" applyProtection="1">
      <alignment horizontal="center" vertical="center" wrapText="1"/>
      <protection/>
    </xf>
    <xf numFmtId="0" fontId="11" fillId="0" borderId="63" xfId="0" applyFont="1" applyFill="1" applyBorder="1" applyAlignment="1" applyProtection="1">
      <alignment horizontal="center" vertical="center" wrapText="1"/>
      <protection/>
    </xf>
    <xf numFmtId="0" fontId="11" fillId="0" borderId="3" xfId="0" applyFont="1" applyFill="1" applyBorder="1" applyAlignment="1" applyProtection="1">
      <alignment horizontal="center" vertical="center" wrapText="1"/>
      <protection/>
    </xf>
    <xf numFmtId="0" fontId="11" fillId="0" borderId="32" xfId="0" applyFont="1" applyFill="1" applyBorder="1" applyAlignment="1" applyProtection="1">
      <alignment horizontal="center" vertical="center" wrapText="1"/>
      <protection/>
    </xf>
    <xf numFmtId="0" fontId="11" fillId="0" borderId="51" xfId="0" applyFont="1" applyFill="1" applyBorder="1" applyAlignment="1" applyProtection="1">
      <alignment horizontal="right" vertical="center" wrapText="1"/>
      <protection/>
    </xf>
    <xf numFmtId="0" fontId="11" fillId="0" borderId="40" xfId="0" applyFont="1" applyFill="1" applyBorder="1" applyAlignment="1" applyProtection="1">
      <alignment horizontal="right" vertical="center" wrapText="1"/>
      <protection/>
    </xf>
    <xf numFmtId="0" fontId="2" fillId="0" borderId="46" xfId="0" applyFont="1" applyFill="1" applyBorder="1" applyAlignment="1" applyProtection="1">
      <alignment horizontal="center" vertical="center"/>
      <protection/>
    </xf>
    <xf numFmtId="0" fontId="2" fillId="0" borderId="34" xfId="0" applyFont="1" applyFill="1" applyBorder="1" applyAlignment="1" applyProtection="1">
      <alignment horizontal="center" vertical="center"/>
      <protection/>
    </xf>
    <xf numFmtId="0" fontId="4" fillId="12" borderId="62" xfId="0" applyFont="1" applyFill="1" applyBorder="1" applyAlignment="1" applyProtection="1">
      <alignment horizontal="center" vertical="center" wrapText="1"/>
      <protection/>
    </xf>
    <xf numFmtId="0" fontId="4" fillId="12" borderId="16" xfId="0" applyFont="1" applyFill="1" applyBorder="1" applyAlignment="1" applyProtection="1">
      <alignment horizontal="center" vertical="center" wrapText="1"/>
      <protection/>
    </xf>
    <xf numFmtId="0" fontId="4" fillId="12" borderId="64" xfId="0" applyFont="1" applyFill="1" applyBorder="1" applyAlignment="1" applyProtection="1">
      <alignment horizontal="center" vertical="center" wrapText="1"/>
      <protection/>
    </xf>
    <xf numFmtId="0" fontId="4" fillId="12" borderId="25" xfId="0" applyFont="1" applyFill="1" applyBorder="1" applyAlignment="1" applyProtection="1">
      <alignment horizontal="center" vertical="center" wrapText="1"/>
      <protection/>
    </xf>
    <xf numFmtId="0" fontId="4" fillId="12" borderId="0" xfId="0" applyFont="1" applyFill="1" applyBorder="1" applyAlignment="1" applyProtection="1">
      <alignment horizontal="center" vertical="center" wrapText="1"/>
      <protection/>
    </xf>
    <xf numFmtId="0" fontId="4" fillId="12" borderId="63" xfId="0" applyFont="1" applyFill="1" applyBorder="1" applyAlignment="1" applyProtection="1">
      <alignment horizontal="center" vertical="center" wrapText="1"/>
      <protection/>
    </xf>
    <xf numFmtId="0" fontId="11" fillId="0" borderId="46" xfId="0" applyFont="1" applyFill="1" applyBorder="1" applyAlignment="1" applyProtection="1">
      <alignment horizontal="center" vertical="center" wrapText="1"/>
      <protection/>
    </xf>
    <xf numFmtId="0" fontId="11" fillId="0" borderId="34" xfId="0" applyFont="1" applyFill="1" applyBorder="1" applyAlignment="1" applyProtection="1">
      <alignment horizontal="center" vertical="center" wrapText="1"/>
      <protection/>
    </xf>
    <xf numFmtId="0" fontId="16" fillId="4" borderId="28" xfId="0" applyFont="1" applyFill="1" applyBorder="1" applyAlignment="1" applyProtection="1">
      <alignment/>
      <protection locked="0"/>
    </xf>
    <xf numFmtId="0" fontId="16" fillId="4" borderId="57" xfId="0" applyFont="1" applyFill="1" applyBorder="1" applyAlignment="1" applyProtection="1">
      <alignment/>
      <protection locked="0"/>
    </xf>
    <xf numFmtId="0" fontId="11" fillId="0" borderId="51" xfId="0" applyFont="1" applyFill="1" applyBorder="1" applyAlignment="1" applyProtection="1">
      <alignment horizontal="center" vertical="center" wrapText="1"/>
      <protection/>
    </xf>
    <xf numFmtId="0" fontId="11" fillId="0" borderId="40" xfId="0" applyFont="1" applyFill="1" applyBorder="1" applyAlignment="1" applyProtection="1">
      <alignment horizontal="center" vertical="center" wrapText="1"/>
      <protection/>
    </xf>
    <xf numFmtId="0" fontId="11" fillId="0" borderId="27" xfId="0" applyFont="1" applyFill="1" applyBorder="1" applyAlignment="1" applyProtection="1">
      <alignment horizontal="center" vertical="center" wrapText="1"/>
      <protection/>
    </xf>
    <xf numFmtId="0" fontId="11" fillId="0" borderId="28" xfId="0" applyFont="1" applyFill="1" applyBorder="1" applyAlignment="1" applyProtection="1">
      <alignment horizontal="center" vertical="center" wrapText="1"/>
      <protection/>
    </xf>
    <xf numFmtId="0" fontId="11" fillId="0" borderId="29" xfId="0" applyFont="1" applyFill="1" applyBorder="1" applyAlignment="1" applyProtection="1">
      <alignment horizontal="center" vertical="center" wrapText="1"/>
      <protection/>
    </xf>
    <xf numFmtId="0" fontId="11" fillId="0" borderId="73" xfId="0" applyFont="1" applyFill="1" applyBorder="1" applyAlignment="1" applyProtection="1">
      <alignment horizontal="center" vertical="center" wrapText="1"/>
      <protection/>
    </xf>
    <xf numFmtId="0" fontId="11" fillId="0" borderId="9" xfId="0" applyFont="1" applyFill="1" applyBorder="1" applyAlignment="1" applyProtection="1">
      <alignment horizontal="center" vertical="center" wrapText="1"/>
      <protection/>
    </xf>
    <xf numFmtId="0" fontId="11" fillId="0" borderId="43"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23" fillId="0" borderId="74" xfId="0" applyFont="1" applyFill="1" applyBorder="1" applyAlignment="1" applyProtection="1">
      <alignment horizontal="left" vertical="top" wrapText="1"/>
      <protection/>
    </xf>
    <xf numFmtId="0" fontId="23" fillId="0" borderId="75" xfId="0" applyFont="1" applyFill="1" applyBorder="1" applyAlignment="1" applyProtection="1">
      <alignment horizontal="left" vertical="top" wrapText="1"/>
      <protection/>
    </xf>
    <xf numFmtId="0" fontId="23" fillId="0" borderId="25" xfId="0" applyFont="1" applyFill="1" applyBorder="1" applyAlignment="1" applyProtection="1">
      <alignment horizontal="left" vertical="top" wrapText="1"/>
      <protection/>
    </xf>
    <xf numFmtId="0" fontId="23" fillId="0" borderId="63" xfId="0" applyFont="1" applyFill="1" applyBorder="1" applyAlignment="1" applyProtection="1">
      <alignment horizontal="left" vertical="top" wrapText="1"/>
      <protection/>
    </xf>
    <xf numFmtId="0" fontId="23" fillId="0" borderId="4" xfId="0" applyFont="1" applyFill="1" applyBorder="1" applyAlignment="1" applyProtection="1">
      <alignment horizontal="left" vertical="top" wrapText="1"/>
      <protection/>
    </xf>
    <xf numFmtId="0" fontId="23" fillId="0" borderId="65" xfId="0" applyFont="1" applyFill="1" applyBorder="1" applyAlignment="1" applyProtection="1">
      <alignment horizontal="left" vertical="top" wrapText="1"/>
      <protection/>
    </xf>
    <xf numFmtId="0" fontId="20" fillId="0" borderId="12" xfId="0" applyFont="1" applyFill="1" applyBorder="1" applyAlignment="1" applyProtection="1">
      <alignment horizontal="center" vertical="center" wrapText="1"/>
      <protection/>
    </xf>
    <xf numFmtId="0" fontId="20" fillId="0" borderId="13" xfId="0" applyFont="1" applyFill="1" applyBorder="1" applyAlignment="1" applyProtection="1">
      <alignment horizontal="center" vertical="center" wrapText="1"/>
      <protection/>
    </xf>
    <xf numFmtId="0" fontId="20" fillId="0" borderId="76" xfId="0" applyFont="1" applyFill="1" applyBorder="1" applyAlignment="1" applyProtection="1">
      <alignment horizontal="center" vertical="center" wrapText="1"/>
      <protection/>
    </xf>
    <xf numFmtId="0" fontId="11" fillId="0" borderId="49" xfId="0" applyFont="1" applyFill="1" applyBorder="1" applyAlignment="1" applyProtection="1">
      <alignment horizontal="center" vertical="center" wrapText="1"/>
      <protection/>
    </xf>
    <xf numFmtId="0" fontId="11" fillId="0" borderId="69" xfId="0" applyFont="1" applyFill="1" applyBorder="1" applyAlignment="1" applyProtection="1">
      <alignment horizontal="center" vertical="center" wrapText="1"/>
      <protection/>
    </xf>
    <xf numFmtId="0" fontId="26" fillId="0" borderId="62" xfId="0" applyFont="1" applyFill="1" applyBorder="1" applyAlignment="1" applyProtection="1">
      <alignment horizontal="center"/>
      <protection/>
    </xf>
    <xf numFmtId="0" fontId="26" fillId="0" borderId="16" xfId="0" applyFont="1" applyFill="1" applyBorder="1" applyAlignment="1" applyProtection="1">
      <alignment horizontal="center"/>
      <protection/>
    </xf>
    <xf numFmtId="0" fontId="26" fillId="0" borderId="48" xfId="0" applyFont="1" applyFill="1" applyBorder="1" applyAlignment="1" applyProtection="1">
      <alignment horizontal="center"/>
      <protection/>
    </xf>
    <xf numFmtId="0" fontId="11" fillId="0" borderId="12" xfId="0" applyFont="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11" fillId="0" borderId="76" xfId="0" applyFont="1" applyBorder="1" applyAlignment="1" applyProtection="1">
      <alignment horizontal="center" vertical="center" wrapText="1"/>
      <protection/>
    </xf>
    <xf numFmtId="0" fontId="11" fillId="0" borderId="35" xfId="0" applyFont="1" applyBorder="1" applyAlignment="1" applyProtection="1">
      <alignment horizontal="center" vertical="center" wrapText="1"/>
      <protection/>
    </xf>
    <xf numFmtId="0" fontId="11" fillId="0" borderId="20" xfId="0" applyFont="1" applyBorder="1" applyAlignment="1" applyProtection="1">
      <alignment horizontal="center" vertical="center" wrapText="1"/>
      <protection/>
    </xf>
    <xf numFmtId="0" fontId="16" fillId="4" borderId="27" xfId="0" applyFont="1" applyFill="1" applyBorder="1" applyAlignment="1" applyProtection="1">
      <alignment/>
      <protection locked="0"/>
    </xf>
    <xf numFmtId="0" fontId="16" fillId="4" borderId="56" xfId="0" applyFont="1" applyFill="1" applyBorder="1" applyAlignment="1" applyProtection="1">
      <alignment/>
      <protection locked="0"/>
    </xf>
    <xf numFmtId="0" fontId="6" fillId="14" borderId="49" xfId="0" applyFont="1" applyFill="1" applyBorder="1" applyAlignment="1" applyProtection="1">
      <alignment horizontal="center" vertical="center" wrapText="1"/>
      <protection/>
    </xf>
    <xf numFmtId="0" fontId="6" fillId="14" borderId="69" xfId="0" applyFont="1" applyFill="1" applyBorder="1" applyAlignment="1" applyProtection="1">
      <alignment horizontal="center" vertical="center" wrapText="1"/>
      <protection/>
    </xf>
    <xf numFmtId="0" fontId="6" fillId="14" borderId="18" xfId="0" applyFont="1" applyFill="1" applyBorder="1" applyAlignment="1" applyProtection="1">
      <alignment horizontal="center" vertical="center" wrapText="1"/>
      <protection/>
    </xf>
    <xf numFmtId="0" fontId="5" fillId="5" borderId="62" xfId="0" applyFont="1" applyFill="1" applyBorder="1" applyAlignment="1" applyProtection="1">
      <alignment horizontal="center" vertical="center" wrapText="1"/>
      <protection/>
    </xf>
    <xf numFmtId="0" fontId="5" fillId="5" borderId="16" xfId="0" applyFont="1" applyFill="1" applyBorder="1" applyAlignment="1" applyProtection="1">
      <alignment horizontal="center" vertical="center" wrapText="1"/>
      <protection/>
    </xf>
    <xf numFmtId="0" fontId="5" fillId="5" borderId="25" xfId="0" applyFont="1" applyFill="1" applyBorder="1" applyAlignment="1" applyProtection="1">
      <alignment horizontal="center" vertical="center" wrapText="1"/>
      <protection/>
    </xf>
    <xf numFmtId="0" fontId="5" fillId="5" borderId="0" xfId="0" applyFont="1" applyFill="1" applyBorder="1" applyAlignment="1" applyProtection="1">
      <alignment horizontal="center" vertical="center" wrapText="1"/>
      <protection/>
    </xf>
    <xf numFmtId="0" fontId="16" fillId="4" borderId="3" xfId="0" applyFont="1" applyFill="1" applyBorder="1" applyAlignment="1" applyProtection="1">
      <alignment horizontal="left"/>
      <protection locked="0"/>
    </xf>
    <xf numFmtId="0" fontId="16" fillId="4" borderId="32" xfId="0" applyFont="1" applyFill="1" applyBorder="1" applyAlignment="1" applyProtection="1">
      <alignment horizontal="left"/>
      <protection locked="0"/>
    </xf>
    <xf numFmtId="0" fontId="11" fillId="0" borderId="35" xfId="0" applyFont="1" applyFill="1" applyBorder="1" applyAlignment="1" applyProtection="1">
      <alignment horizontal="center" vertical="center" wrapText="1"/>
      <protection/>
    </xf>
    <xf numFmtId="0" fontId="11" fillId="0" borderId="30" xfId="0" applyFont="1" applyFill="1" applyBorder="1" applyAlignment="1" applyProtection="1">
      <alignment horizontal="center" vertical="center" wrapText="1"/>
      <protection/>
    </xf>
    <xf numFmtId="0" fontId="11" fillId="0" borderId="19" xfId="0" applyFont="1" applyFill="1" applyBorder="1" applyAlignment="1" applyProtection="1">
      <alignment horizontal="center" vertical="center" wrapText="1"/>
      <protection/>
    </xf>
    <xf numFmtId="0" fontId="11" fillId="0" borderId="21" xfId="0" applyFont="1" applyFill="1" applyBorder="1" applyAlignment="1" applyProtection="1">
      <alignment horizontal="center" vertical="center" wrapText="1"/>
      <protection/>
    </xf>
    <xf numFmtId="0" fontId="11" fillId="0" borderId="60" xfId="0" applyFont="1" applyFill="1" applyBorder="1" applyAlignment="1" applyProtection="1">
      <alignment horizontal="center" vertical="center" wrapText="1"/>
      <protection/>
    </xf>
    <xf numFmtId="0" fontId="11" fillId="0" borderId="36" xfId="0" applyFont="1" applyFill="1" applyBorder="1" applyAlignment="1" applyProtection="1">
      <alignment horizontal="center" vertical="center" wrapText="1"/>
      <protection/>
    </xf>
    <xf numFmtId="0" fontId="11" fillId="0" borderId="77" xfId="0" applyFont="1" applyFill="1" applyBorder="1" applyAlignment="1" applyProtection="1">
      <alignment horizontal="center" vertical="center" wrapText="1"/>
      <protection/>
    </xf>
    <xf numFmtId="0" fontId="11" fillId="0" borderId="78" xfId="0" applyFont="1" applyFill="1" applyBorder="1" applyAlignment="1" applyProtection="1">
      <alignment horizontal="center" vertical="center" wrapText="1"/>
      <protection/>
    </xf>
    <xf numFmtId="187" fontId="3" fillId="7" borderId="0" xfId="0" applyNumberFormat="1" applyFont="1" applyFill="1" applyAlignment="1" applyProtection="1">
      <alignment horizontal="right" wrapText="1"/>
      <protection/>
    </xf>
    <xf numFmtId="0" fontId="13" fillId="5" borderId="56" xfId="0" applyFont="1" applyFill="1" applyBorder="1" applyAlignment="1" applyProtection="1">
      <alignment horizontal="center" vertical="center" wrapText="1"/>
      <protection/>
    </xf>
    <xf numFmtId="0" fontId="13" fillId="5" borderId="57" xfId="0" applyFont="1" applyFill="1" applyBorder="1" applyAlignment="1" applyProtection="1">
      <alignment horizontal="center" vertical="center" wrapText="1"/>
      <protection/>
    </xf>
    <xf numFmtId="0" fontId="13" fillId="5" borderId="58" xfId="0" applyFont="1" applyFill="1" applyBorder="1" applyAlignment="1" applyProtection="1">
      <alignment horizontal="center" vertical="center" wrapText="1"/>
      <protection/>
    </xf>
    <xf numFmtId="0" fontId="32" fillId="10" borderId="62" xfId="0" applyFont="1" applyFill="1" applyBorder="1" applyAlignment="1" applyProtection="1">
      <alignment horizontal="center" vertical="center" wrapText="1"/>
      <protection/>
    </xf>
    <xf numFmtId="0" fontId="32" fillId="10" borderId="16" xfId="0" applyFont="1" applyFill="1" applyBorder="1" applyAlignment="1" applyProtection="1">
      <alignment horizontal="center" vertical="center" wrapText="1"/>
      <protection/>
    </xf>
    <xf numFmtId="0" fontId="32" fillId="10" borderId="64" xfId="0" applyFont="1" applyFill="1" applyBorder="1" applyAlignment="1" applyProtection="1">
      <alignment horizontal="center" vertical="center" wrapText="1"/>
      <protection/>
    </xf>
    <xf numFmtId="0" fontId="28" fillId="11" borderId="62" xfId="0" applyFont="1" applyFill="1" applyBorder="1" applyAlignment="1" applyProtection="1">
      <alignment horizontal="center" wrapText="1"/>
      <protection/>
    </xf>
    <xf numFmtId="0" fontId="28" fillId="11" borderId="16" xfId="0" applyFont="1" applyFill="1" applyBorder="1" applyAlignment="1" applyProtection="1">
      <alignment horizontal="center" wrapText="1"/>
      <protection/>
    </xf>
    <xf numFmtId="0" fontId="28" fillId="11" borderId="64" xfId="0" applyFont="1" applyFill="1" applyBorder="1" applyAlignment="1" applyProtection="1">
      <alignment horizontal="center" wrapText="1"/>
      <protection/>
    </xf>
    <xf numFmtId="0" fontId="33" fillId="8" borderId="62" xfId="0" applyFont="1" applyFill="1" applyBorder="1" applyAlignment="1" applyProtection="1">
      <alignment horizontal="center" vertical="center" wrapText="1"/>
      <protection/>
    </xf>
    <xf numFmtId="0" fontId="33" fillId="8" borderId="16" xfId="0" applyFont="1" applyFill="1" applyBorder="1" applyAlignment="1" applyProtection="1">
      <alignment horizontal="center" vertical="center" wrapText="1"/>
      <protection/>
    </xf>
    <xf numFmtId="0" fontId="33" fillId="8" borderId="64" xfId="0" applyFont="1" applyFill="1" applyBorder="1" applyAlignment="1" applyProtection="1">
      <alignment horizontal="center" vertical="center" wrapText="1"/>
      <protection/>
    </xf>
    <xf numFmtId="0" fontId="32" fillId="9" borderId="62" xfId="0" applyFont="1" applyFill="1" applyBorder="1" applyAlignment="1" applyProtection="1">
      <alignment horizontal="center" wrapText="1"/>
      <protection/>
    </xf>
    <xf numFmtId="0" fontId="32" fillId="9" borderId="16" xfId="0" applyFont="1" applyFill="1" applyBorder="1" applyAlignment="1" applyProtection="1">
      <alignment horizontal="center" wrapText="1"/>
      <protection/>
    </xf>
    <xf numFmtId="0" fontId="32" fillId="9" borderId="64" xfId="0" applyFont="1" applyFill="1" applyBorder="1" applyAlignment="1" applyProtection="1">
      <alignment horizontal="center" wrapText="1"/>
      <protection/>
    </xf>
    <xf numFmtId="0" fontId="3" fillId="7" borderId="16" xfId="0" applyFont="1" applyFill="1" applyBorder="1" applyAlignment="1" applyProtection="1">
      <alignment horizontal="right" wrapText="1"/>
      <protection/>
    </xf>
    <xf numFmtId="0" fontId="17" fillId="5" borderId="62" xfId="0" applyFont="1" applyFill="1" applyBorder="1" applyAlignment="1" applyProtection="1">
      <alignment horizontal="center" vertical="center" wrapText="1"/>
      <protection/>
    </xf>
    <xf numFmtId="0" fontId="17" fillId="5" borderId="25" xfId="0" applyFont="1" applyFill="1" applyBorder="1" applyAlignment="1" applyProtection="1">
      <alignment horizontal="center" vertical="center" wrapText="1"/>
      <protection/>
    </xf>
    <xf numFmtId="0" fontId="17" fillId="5" borderId="4" xfId="0" applyFont="1" applyFill="1" applyBorder="1" applyAlignment="1" applyProtection="1">
      <alignment horizontal="center" vertical="center" wrapText="1"/>
      <protection/>
    </xf>
    <xf numFmtId="0" fontId="7" fillId="6" borderId="62" xfId="0" applyFont="1" applyFill="1" applyBorder="1" applyAlignment="1" applyProtection="1">
      <alignment horizontal="center" vertical="center" wrapText="1"/>
      <protection/>
    </xf>
    <xf numFmtId="0" fontId="7" fillId="6" borderId="25" xfId="0" applyFont="1" applyFill="1" applyBorder="1" applyAlignment="1" applyProtection="1">
      <alignment horizontal="center" vertical="center" wrapText="1"/>
      <protection/>
    </xf>
    <xf numFmtId="0" fontId="7" fillId="6" borderId="4" xfId="0" applyFont="1" applyFill="1" applyBorder="1" applyAlignment="1" applyProtection="1">
      <alignment horizontal="center" vertical="center" wrapText="1"/>
      <protection/>
    </xf>
    <xf numFmtId="0" fontId="6" fillId="6" borderId="64" xfId="0" applyFont="1" applyFill="1" applyBorder="1" applyAlignment="1" applyProtection="1">
      <alignment horizontal="center" vertical="center" wrapText="1"/>
      <protection/>
    </xf>
    <xf numFmtId="0" fontId="6" fillId="6" borderId="63" xfId="0" applyFont="1" applyFill="1" applyBorder="1" applyAlignment="1" applyProtection="1">
      <alignment horizontal="center" vertical="center" wrapText="1"/>
      <protection/>
    </xf>
    <xf numFmtId="0" fontId="6" fillId="6" borderId="65" xfId="0" applyFont="1" applyFill="1" applyBorder="1" applyAlignment="1" applyProtection="1">
      <alignment horizontal="center" vertical="center" wrapText="1"/>
      <protection/>
    </xf>
    <xf numFmtId="187" fontId="2" fillId="10" borderId="0" xfId="0" applyNumberFormat="1" applyFont="1" applyFill="1" applyAlignment="1">
      <alignment horizontal="right" wrapText="1" indent="1"/>
    </xf>
    <xf numFmtId="0" fontId="2" fillId="10" borderId="0" xfId="0" applyFont="1" applyFill="1" applyAlignment="1">
      <alignment horizontal="right" wrapText="1"/>
    </xf>
    <xf numFmtId="165" fontId="6" fillId="16" borderId="79" xfId="0" applyNumberFormat="1" applyFont="1" applyFill="1" applyBorder="1" applyAlignment="1">
      <alignment wrapText="1"/>
    </xf>
    <xf numFmtId="0" fontId="6" fillId="16" borderId="79" xfId="0" applyFont="1" applyFill="1" applyBorder="1" applyAlignment="1">
      <alignment wrapText="1"/>
    </xf>
    <xf numFmtId="165" fontId="10" fillId="16" borderId="1" xfId="17" applyNumberFormat="1" applyFont="1" applyFill="1" applyBorder="1" applyAlignment="1">
      <alignment wrapText="1"/>
    </xf>
    <xf numFmtId="165" fontId="0" fillId="2" borderId="2" xfId="0" applyNumberFormat="1" applyFont="1" applyFill="1" applyBorder="1" applyAlignment="1">
      <alignment wrapText="1"/>
    </xf>
    <xf numFmtId="165" fontId="0" fillId="2" borderId="19" xfId="17" applyNumberFormat="1" applyFont="1" applyFill="1" applyBorder="1" applyAlignment="1">
      <alignment wrapText="1"/>
    </xf>
    <xf numFmtId="165" fontId="0" fillId="2" borderId="1" xfId="17" applyNumberFormat="1" applyFont="1" applyFill="1" applyBorder="1" applyAlignment="1">
      <alignment wrapText="1"/>
    </xf>
    <xf numFmtId="165" fontId="10" fillId="16" borderId="10" xfId="17" applyNumberFormat="1" applyFont="1" applyFill="1" applyBorder="1" applyAlignment="1">
      <alignment wrapText="1"/>
    </xf>
    <xf numFmtId="165" fontId="10" fillId="16" borderId="43" xfId="17" applyNumberFormat="1" applyFont="1" applyFill="1" applyBorder="1" applyAlignment="1">
      <alignment wrapText="1"/>
    </xf>
    <xf numFmtId="165" fontId="6" fillId="16" borderId="80" xfId="0" applyNumberFormat="1" applyFont="1" applyFill="1" applyBorder="1" applyAlignment="1">
      <alignment wrapText="1"/>
    </xf>
    <xf numFmtId="165" fontId="10" fillId="16" borderId="8" xfId="17" applyNumberFormat="1" applyFont="1" applyFill="1" applyBorder="1" applyAlignment="1">
      <alignment wrapText="1"/>
    </xf>
    <xf numFmtId="0" fontId="6" fillId="16" borderId="2" xfId="0" applyFont="1" applyFill="1" applyBorder="1" applyAlignment="1">
      <alignment horizontal="center" vertical="center" wrapText="1"/>
    </xf>
    <xf numFmtId="0" fontId="7" fillId="0" borderId="6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6" fillId="16" borderId="20" xfId="0" applyFont="1" applyFill="1" applyBorder="1" applyAlignment="1">
      <alignment horizontal="center" vertical="center" wrapText="1"/>
    </xf>
    <xf numFmtId="0" fontId="3" fillId="3" borderId="66" xfId="0" applyFont="1" applyFill="1" applyBorder="1" applyAlignment="1">
      <alignment horizontal="right" wrapText="1"/>
    </xf>
    <xf numFmtId="0" fontId="3" fillId="10" borderId="16" xfId="0" applyFont="1" applyFill="1" applyBorder="1" applyAlignment="1">
      <alignment horizontal="right" wrapText="1"/>
    </xf>
    <xf numFmtId="0" fontId="7" fillId="16" borderId="35" xfId="0" applyFont="1" applyFill="1" applyBorder="1" applyAlignment="1">
      <alignment horizontal="center" wrapText="1"/>
    </xf>
    <xf numFmtId="0" fontId="7" fillId="16" borderId="8" xfId="0" applyFont="1" applyFill="1" applyBorder="1" applyAlignment="1">
      <alignment horizontal="center" wrapText="1"/>
    </xf>
    <xf numFmtId="0" fontId="7" fillId="16" borderId="30" xfId="0" applyFont="1" applyFill="1" applyBorder="1" applyAlignment="1">
      <alignment horizontal="center" wrapText="1"/>
    </xf>
    <xf numFmtId="0" fontId="6" fillId="16" borderId="2" xfId="0" applyFont="1" applyFill="1" applyBorder="1" applyAlignment="1">
      <alignment horizontal="center" wrapText="1"/>
    </xf>
    <xf numFmtId="0" fontId="6" fillId="16" borderId="5" xfId="0" applyFont="1" applyFill="1" applyBorder="1" applyAlignment="1">
      <alignment horizontal="center" wrapText="1"/>
    </xf>
    <xf numFmtId="165" fontId="10" fillId="16" borderId="15" xfId="0" applyNumberFormat="1" applyFont="1" applyFill="1" applyBorder="1" applyAlignment="1">
      <alignment wrapText="1"/>
    </xf>
    <xf numFmtId="165" fontId="10" fillId="16" borderId="32" xfId="0" applyNumberFormat="1" applyFont="1" applyFill="1" applyBorder="1" applyAlignment="1">
      <alignment wrapText="1"/>
    </xf>
    <xf numFmtId="165" fontId="2" fillId="2" borderId="80" xfId="0" applyNumberFormat="1" applyFont="1" applyFill="1" applyBorder="1" applyAlignment="1">
      <alignment wrapText="1"/>
    </xf>
    <xf numFmtId="165" fontId="2" fillId="2" borderId="79" xfId="0" applyNumberFormat="1" applyFont="1" applyFill="1" applyBorder="1" applyAlignment="1">
      <alignment wrapText="1"/>
    </xf>
    <xf numFmtId="165" fontId="6" fillId="16" borderId="81" xfId="0" applyNumberFormat="1" applyFont="1" applyFill="1" applyBorder="1" applyAlignment="1">
      <alignment wrapText="1"/>
    </xf>
    <xf numFmtId="165" fontId="6" fillId="16" borderId="48" xfId="0" applyNumberFormat="1" applyFont="1" applyFill="1" applyBorder="1" applyAlignment="1">
      <alignment wrapText="1"/>
    </xf>
    <xf numFmtId="0" fontId="2" fillId="2" borderId="79" xfId="0" applyFont="1" applyFill="1" applyBorder="1" applyAlignment="1">
      <alignment wrapText="1"/>
    </xf>
    <xf numFmtId="165" fontId="0" fillId="2" borderId="35" xfId="17" applyNumberFormat="1" applyFont="1" applyFill="1" applyBorder="1" applyAlignment="1">
      <alignment wrapText="1"/>
    </xf>
    <xf numFmtId="165" fontId="0" fillId="2" borderId="8" xfId="17" applyNumberFormat="1" applyFont="1" applyFill="1" applyBorder="1" applyAlignment="1">
      <alignment wrapText="1"/>
    </xf>
    <xf numFmtId="0" fontId="7" fillId="2" borderId="35" xfId="0" applyFont="1" applyFill="1" applyBorder="1" applyAlignment="1">
      <alignment horizontal="center" wrapText="1"/>
    </xf>
    <xf numFmtId="0" fontId="7" fillId="2" borderId="8" xfId="0" applyFont="1" applyFill="1" applyBorder="1" applyAlignment="1">
      <alignment horizontal="center" wrapText="1"/>
    </xf>
    <xf numFmtId="0" fontId="7" fillId="2" borderId="30" xfId="0" applyFont="1" applyFill="1" applyBorder="1" applyAlignment="1">
      <alignment horizontal="center" wrapText="1"/>
    </xf>
    <xf numFmtId="165" fontId="0" fillId="2" borderId="1" xfId="0" applyNumberFormat="1" applyFont="1" applyFill="1" applyBorder="1" applyAlignment="1">
      <alignment wrapText="1"/>
    </xf>
    <xf numFmtId="165" fontId="0" fillId="2" borderId="8" xfId="0" applyNumberFormat="1" applyFont="1" applyFill="1" applyBorder="1" applyAlignment="1">
      <alignment wrapText="1"/>
    </xf>
    <xf numFmtId="0" fontId="2" fillId="2" borderId="20" xfId="0" applyFont="1" applyFill="1" applyBorder="1" applyAlignment="1">
      <alignment horizontal="center" wrapText="1"/>
    </xf>
    <xf numFmtId="0" fontId="2" fillId="2" borderId="2" xfId="0" applyFont="1" applyFill="1" applyBorder="1" applyAlignment="1">
      <alignment horizontal="center" wrapText="1"/>
    </xf>
    <xf numFmtId="0" fontId="22" fillId="10" borderId="0" xfId="0" applyFont="1" applyFill="1" applyBorder="1" applyAlignment="1">
      <alignment wrapText="1"/>
    </xf>
    <xf numFmtId="0" fontId="16" fillId="0" borderId="47" xfId="0" applyFont="1" applyFill="1" applyBorder="1" applyAlignment="1">
      <alignment horizontal="center" vertical="center" wrapText="1"/>
    </xf>
    <xf numFmtId="0" fontId="16" fillId="0" borderId="66"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6" fillId="0" borderId="48" xfId="0" applyFont="1" applyFill="1" applyBorder="1" applyAlignment="1">
      <alignment horizontal="center" vertical="center" wrapText="1"/>
    </xf>
    <xf numFmtId="0" fontId="28" fillId="2" borderId="49" xfId="0" applyFont="1" applyFill="1" applyBorder="1" applyAlignment="1">
      <alignment horizontal="center" vertical="top" wrapText="1"/>
    </xf>
    <xf numFmtId="0" fontId="28" fillId="2" borderId="18" xfId="0" applyFont="1" applyFill="1" applyBorder="1" applyAlignment="1">
      <alignment horizontal="center" vertical="top" wrapText="1"/>
    </xf>
    <xf numFmtId="0" fontId="1" fillId="2" borderId="82" xfId="0" applyFont="1" applyFill="1" applyBorder="1" applyAlignment="1">
      <alignment horizontal="right" wrapText="1"/>
    </xf>
    <xf numFmtId="0" fontId="1" fillId="2" borderId="16" xfId="0" applyFont="1" applyFill="1" applyBorder="1" applyAlignment="1">
      <alignment horizontal="right" wrapText="1"/>
    </xf>
    <xf numFmtId="0" fontId="1" fillId="2" borderId="64" xfId="0" applyFont="1" applyFill="1" applyBorder="1" applyAlignment="1">
      <alignment horizontal="right" wrapText="1"/>
    </xf>
    <xf numFmtId="0" fontId="9" fillId="3" borderId="27"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29" xfId="0" applyFont="1" applyFill="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6">
    <dxf>
      <fill>
        <patternFill>
          <bgColor rgb="FFFFFF00"/>
        </patternFill>
      </fill>
      <border/>
    </dxf>
    <dxf>
      <font>
        <b/>
        <i val="0"/>
      </font>
      <fill>
        <patternFill>
          <bgColor rgb="FFFF0000"/>
        </patternFill>
      </fill>
      <border>
        <left style="thin">
          <color rgb="FF000000"/>
        </left>
        <right style="thin">
          <color rgb="FF000000"/>
        </right>
        <top style="thin"/>
        <bottom style="thin">
          <color rgb="FF000000"/>
        </bottom>
      </border>
    </dxf>
    <dxf>
      <fill>
        <patternFill>
          <bgColor rgb="FF3366FF"/>
        </patternFill>
      </fill>
      <border/>
    </dxf>
    <dxf>
      <fill>
        <patternFill>
          <bgColor rgb="FFCC99FF"/>
        </patternFill>
      </fill>
      <border/>
    </dxf>
    <dxf>
      <font>
        <color rgb="FF008000"/>
      </font>
      <fill>
        <patternFill patternType="solid">
          <bgColor rgb="FFCCFFCC"/>
        </patternFill>
      </fill>
      <border/>
    </dxf>
    <dxf>
      <font>
        <color rgb="FF000080"/>
      </font>
      <fill>
        <patternFill patternType="none">
          <bgColor indexed="65"/>
        </patternFill>
      </fill>
      <border/>
    </dxf>
    <dxf>
      <font>
        <b/>
        <i val="0"/>
      </font>
      <fill>
        <patternFill>
          <bgColor rgb="FFFF0000"/>
        </patternFill>
      </fill>
      <border/>
    </dxf>
    <dxf>
      <font>
        <color auto="1"/>
      </font>
      <fill>
        <patternFill>
          <bgColor rgb="FFFF0000"/>
        </patternFill>
      </fill>
      <border/>
    </dxf>
    <dxf>
      <font>
        <color rgb="FF008000"/>
      </font>
      <border/>
    </dxf>
    <dxf>
      <border>
        <left>
          <color rgb="FF000000"/>
        </left>
      </border>
    </dxf>
    <dxf>
      <fill>
        <patternFill>
          <bgColor rgb="FFC0C0C0"/>
        </patternFill>
      </fill>
      <border/>
    </dxf>
    <dxf>
      <font>
        <b/>
        <i val="0"/>
        <color rgb="FFFFFFFF"/>
      </font>
      <fill>
        <patternFill>
          <bgColor rgb="FFFF0000"/>
        </patternFill>
      </fill>
      <border/>
    </dxf>
    <dxf>
      <font>
        <color rgb="FFFF0000"/>
      </font>
      <fill>
        <patternFill>
          <bgColor rgb="FFFF0000"/>
        </patternFill>
      </fill>
      <border/>
    </dxf>
    <dxf>
      <fill>
        <patternFill>
          <bgColor rgb="FF00FF00"/>
        </patternFill>
      </fill>
      <border/>
    </dxf>
    <dxf>
      <font>
        <b val="0"/>
        <i val="0"/>
        <color rgb="FFFFFFFF"/>
      </font>
      <fill>
        <patternFill>
          <bgColor rgb="FFFF0000"/>
        </patternFill>
      </fill>
      <border/>
    </dxf>
    <dxf>
      <font>
        <color rgb="FF008000"/>
      </font>
      <fill>
        <patternFill>
          <bgColor rgb="FF008000"/>
        </patternFill>
      </fill>
      <border>
        <left>
          <color rgb="FF000000"/>
        </left>
        <right>
          <color rgb="FF000000"/>
        </right>
        <bottom>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0</xdr:rowOff>
    </xdr:from>
    <xdr:to>
      <xdr:col>8</xdr:col>
      <xdr:colOff>361950</xdr:colOff>
      <xdr:row>28</xdr:row>
      <xdr:rowOff>38100</xdr:rowOff>
    </xdr:to>
    <xdr:sp>
      <xdr:nvSpPr>
        <xdr:cNvPr id="1" name="Rectangle 1"/>
        <xdr:cNvSpPr>
          <a:spLocks/>
        </xdr:cNvSpPr>
      </xdr:nvSpPr>
      <xdr:spPr>
        <a:xfrm>
          <a:off x="38100" y="0"/>
          <a:ext cx="5200650" cy="4572000"/>
        </a:xfrm>
        <a:prstGeom prst="rect">
          <a:avLst/>
        </a:prstGeom>
        <a:solidFill>
          <a:srgbClr val="C0C0C0"/>
        </a:solidFill>
        <a:ln w="9525" cmpd="sng">
          <a:solidFill>
            <a:srgbClr val="000000"/>
          </a:solidFill>
          <a:headEnd type="none"/>
          <a:tailEnd type="none"/>
        </a:ln>
      </xdr:spPr>
      <xdr:txBody>
        <a:bodyPr vertOverflow="clip" wrap="square"/>
        <a:p>
          <a:pPr algn="ctr">
            <a:defRPr/>
          </a:pPr>
          <a:r>
            <a:rPr lang="en-US" cap="none" sz="1400" b="1" i="0" u="sng" baseline="0">
              <a:solidFill>
                <a:srgbClr val="000000"/>
              </a:solidFill>
              <a:latin typeface="Arial"/>
              <a:ea typeface="Arial"/>
              <a:cs typeface="Arial"/>
            </a:rPr>
            <a:t>Average Crop Revenue Election (ACRE) Program</a:t>
          </a:r>
          <a:r>
            <a:rPr lang="en-US" cap="none" sz="1400" b="1" i="0" u="none" baseline="0">
              <a:solidFill>
                <a:srgbClr val="000000"/>
              </a:solidFill>
              <a:latin typeface="Arial"/>
              <a:ea typeface="Arial"/>
              <a:cs typeface="Arial"/>
            </a:rPr>
            <a:t>
Estimated Benefits Calculator
</a:t>
          </a:r>
          <a:r>
            <a:rPr lang="en-US" cap="none" sz="1200" b="1" i="0" u="none" baseline="0">
              <a:solidFill>
                <a:srgbClr val="000000"/>
              </a:solidFill>
              <a:latin typeface="Arial"/>
              <a:ea typeface="Arial"/>
              <a:cs typeface="Arial"/>
            </a:rPr>
            <a:t>
This software is intended for educational use.  It was developed solely to provide information to producers with regard to the potential payment calculations for the ACRE Program for a farm.  Estimated potential payment calculations may differ from actual payments due to price and yield projections, rounding, and the application of payment limitation rules.  This model does not apply the limitations for producers, nor does it calculate individual producer payments.  Users may run the calculator for any of the years to project future payments. 
By accessing and using this calculator, the user acknowledges that projected outcomes generated by this calculator are for informational purposes, are not forecasts of future outcomes, and do not guarantee any future outcome or result.
</a:t>
          </a:r>
          <a:r>
            <a:rPr lang="en-US" cap="none" sz="1400" b="1" i="0" u="none" baseline="0">
              <a:solidFill>
                <a:srgbClr val="000000"/>
              </a:solidFill>
              <a:latin typeface="Arial"/>
              <a:ea typeface="Arial"/>
              <a:cs typeface="Arial"/>
            </a:rPr>
            <a:t>
</a:t>
          </a:r>
        </a:p>
      </xdr:txBody>
    </xdr:sp>
    <xdr:clientData/>
  </xdr:twoCellAnchor>
  <xdr:twoCellAnchor>
    <xdr:from>
      <xdr:col>3</xdr:col>
      <xdr:colOff>123825</xdr:colOff>
      <xdr:row>22</xdr:row>
      <xdr:rowOff>95250</xdr:rowOff>
    </xdr:from>
    <xdr:to>
      <xdr:col>5</xdr:col>
      <xdr:colOff>28575</xdr:colOff>
      <xdr:row>26</xdr:row>
      <xdr:rowOff>0</xdr:rowOff>
    </xdr:to>
    <xdr:sp macro="[0]!Disclaimer">
      <xdr:nvSpPr>
        <xdr:cNvPr id="2" name="Rectangle 2"/>
        <xdr:cNvSpPr>
          <a:spLocks/>
        </xdr:cNvSpPr>
      </xdr:nvSpPr>
      <xdr:spPr>
        <a:xfrm>
          <a:off x="1952625" y="3657600"/>
          <a:ext cx="1123950" cy="5524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0000FF"/>
              </a:solidFill>
              <a:latin typeface="Arial"/>
              <a:ea typeface="Arial"/>
              <a:cs typeface="Arial"/>
            </a:rPr>
            <a:t>Continue on to Data Entry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1771650</xdr:colOff>
      <xdr:row>0</xdr:row>
      <xdr:rowOff>9525</xdr:rowOff>
    </xdr:from>
    <xdr:ext cx="971550" cy="266700"/>
    <xdr:sp macro="[0]!gotodata">
      <xdr:nvSpPr>
        <xdr:cNvPr id="1" name="AutoShape 2"/>
        <xdr:cNvSpPr>
          <a:spLocks/>
        </xdr:cNvSpPr>
      </xdr:nvSpPr>
      <xdr:spPr>
        <a:xfrm>
          <a:off x="3581400" y="9525"/>
          <a:ext cx="971550" cy="266700"/>
        </a:xfrm>
        <a:prstGeom prst="trapezoid">
          <a:avLst>
            <a:gd name="adj" fmla="val -32074"/>
          </a:avLst>
        </a:prstGeom>
        <a:solidFill>
          <a:srgbClr val="0000FF"/>
        </a:solidFill>
        <a:ln w="19050" cmpd="sng">
          <a:solidFill>
            <a:srgbClr val="000000"/>
          </a:solidFill>
          <a:headEnd type="none"/>
          <a:tailEnd type="none"/>
        </a:ln>
      </xdr:spPr>
      <xdr:txBody>
        <a:bodyPr vertOverflow="clip" wrap="square" lIns="0" tIns="0" rIns="0" bIns="0" anchor="ctr"/>
        <a:p>
          <a:pPr algn="ctr">
            <a:defRPr/>
          </a:pPr>
          <a:r>
            <a:rPr lang="en-US" cap="none" sz="900" b="1" i="0" u="none" baseline="0">
              <a:solidFill>
                <a:srgbClr val="FFFFFF"/>
              </a:solidFill>
              <a:latin typeface="Arial"/>
              <a:ea typeface="Arial"/>
              <a:cs typeface="Arial"/>
            </a:rPr>
            <a:t>Data Entry</a:t>
          </a:r>
        </a:p>
      </xdr:txBody>
    </xdr:sp>
    <xdr:clientData/>
  </xdr:oneCellAnchor>
  <xdr:oneCellAnchor>
    <xdr:from>
      <xdr:col>4</xdr:col>
      <xdr:colOff>3810000</xdr:colOff>
      <xdr:row>0</xdr:row>
      <xdr:rowOff>9525</xdr:rowOff>
    </xdr:from>
    <xdr:ext cx="895350" cy="285750"/>
    <xdr:sp macro="[0]!gotopayments">
      <xdr:nvSpPr>
        <xdr:cNvPr id="2" name="AutoShape 3"/>
        <xdr:cNvSpPr>
          <a:spLocks/>
        </xdr:cNvSpPr>
      </xdr:nvSpPr>
      <xdr:spPr>
        <a:xfrm>
          <a:off x="5619750" y="9525"/>
          <a:ext cx="895350" cy="285750"/>
        </a:xfrm>
        <a:prstGeom prst="trapezoid">
          <a:avLst>
            <a:gd name="adj" fmla="val -32074"/>
          </a:avLst>
        </a:prstGeom>
        <a:solidFill>
          <a:srgbClr val="00FF00"/>
        </a:solidFill>
        <a:ln w="19050" cmpd="sng">
          <a:solidFill>
            <a:srgbClr val="000000"/>
          </a:solidFill>
          <a:headEnd type="none"/>
          <a:tailEnd type="none"/>
        </a:ln>
      </xdr:spPr>
      <xdr:txBody>
        <a:bodyPr vertOverflow="clip" wrap="square" lIns="0" tIns="0" rIns="0" bIns="0" anchor="ctr">
          <a:spAutoFit/>
        </a:bodyPr>
        <a:p>
          <a:pPr algn="ctr">
            <a:defRPr/>
          </a:pPr>
          <a:r>
            <a:rPr lang="en-US" cap="none" sz="1000" b="1" i="0" u="none" baseline="0">
              <a:latin typeface="Arial"/>
              <a:ea typeface="Arial"/>
              <a:cs typeface="Arial"/>
            </a:rPr>
            <a:t>Payments</a:t>
          </a:r>
        </a:p>
      </xdr:txBody>
    </xdr:sp>
    <xdr:clientData/>
  </xdr:oneCellAnchor>
  <xdr:oneCellAnchor>
    <xdr:from>
      <xdr:col>4</xdr:col>
      <xdr:colOff>2838450</xdr:colOff>
      <xdr:row>0</xdr:row>
      <xdr:rowOff>9525</xdr:rowOff>
    </xdr:from>
    <xdr:ext cx="876300" cy="266700"/>
    <xdr:sp macro="[0]!gototrigger">
      <xdr:nvSpPr>
        <xdr:cNvPr id="3" name="AutoShape 4"/>
        <xdr:cNvSpPr>
          <a:spLocks/>
        </xdr:cNvSpPr>
      </xdr:nvSpPr>
      <xdr:spPr>
        <a:xfrm>
          <a:off x="4648200" y="9525"/>
          <a:ext cx="876300" cy="266700"/>
        </a:xfrm>
        <a:prstGeom prst="trapezoid">
          <a:avLst>
            <a:gd name="adj" fmla="val -32074"/>
          </a:avLst>
        </a:prstGeom>
        <a:solidFill>
          <a:srgbClr val="FF0000"/>
        </a:solidFill>
        <a:ln w="19050" cmpd="sng">
          <a:solidFill>
            <a:srgbClr val="000000"/>
          </a:solidFill>
          <a:headEnd type="none"/>
          <a:tailEnd type="none"/>
        </a:ln>
      </xdr:spPr>
      <xdr:txBody>
        <a:bodyPr vertOverflow="clip" wrap="square" lIns="0" tIns="0" rIns="0" bIns="0" anchor="ctr"/>
        <a:p>
          <a:pPr algn="ctr">
            <a:defRPr/>
          </a:pPr>
          <a:r>
            <a:rPr lang="en-US" cap="none" sz="1000" b="1" i="0" u="none" baseline="0">
              <a:solidFill>
                <a:srgbClr val="FFFFFF"/>
              </a:solidFill>
              <a:latin typeface="Arial"/>
              <a:ea typeface="Arial"/>
              <a:cs typeface="Arial"/>
            </a:rPr>
            <a:t>Triggers</a:t>
          </a:r>
        </a:p>
      </xdr:txBody>
    </xdr:sp>
    <xdr:clientData/>
  </xdr:oneCellAnchor>
  <xdr:oneCellAnchor>
    <xdr:from>
      <xdr:col>2</xdr:col>
      <xdr:colOff>0</xdr:colOff>
      <xdr:row>48</xdr:row>
      <xdr:rowOff>85725</xdr:rowOff>
    </xdr:from>
    <xdr:ext cx="971550" cy="266700"/>
    <xdr:sp>
      <xdr:nvSpPr>
        <xdr:cNvPr id="4" name="AutoShape 14"/>
        <xdr:cNvSpPr>
          <a:spLocks/>
        </xdr:cNvSpPr>
      </xdr:nvSpPr>
      <xdr:spPr>
        <a:xfrm>
          <a:off x="723900" y="15220950"/>
          <a:ext cx="971550" cy="266700"/>
        </a:xfrm>
        <a:prstGeom prst="trapezoid">
          <a:avLst>
            <a:gd name="adj" fmla="val -32074"/>
          </a:avLst>
        </a:prstGeom>
        <a:solidFill>
          <a:srgbClr val="0000FF"/>
        </a:solidFill>
        <a:ln w="19050" cmpd="sng">
          <a:solidFill>
            <a:srgbClr val="000000"/>
          </a:solidFill>
          <a:headEnd type="none"/>
          <a:tailEnd type="none"/>
        </a:ln>
      </xdr:spPr>
      <xdr:txBody>
        <a:bodyPr vertOverflow="clip" wrap="square" lIns="0" tIns="0" rIns="0" bIns="0" anchor="ctr"/>
        <a:p>
          <a:pPr algn="ctr">
            <a:defRPr/>
          </a:pPr>
          <a:r>
            <a:rPr lang="en-US" cap="none" sz="900" b="1" i="0" u="none" baseline="0">
              <a:solidFill>
                <a:srgbClr val="FFFFFF"/>
              </a:solidFill>
              <a:latin typeface="Arial"/>
              <a:ea typeface="Arial"/>
              <a:cs typeface="Arial"/>
            </a:rPr>
            <a:t>Data Entry</a:t>
          </a:r>
        </a:p>
      </xdr:txBody>
    </xdr:sp>
    <xdr:clientData/>
  </xdr:oneCellAnchor>
  <xdr:oneCellAnchor>
    <xdr:from>
      <xdr:col>2</xdr:col>
      <xdr:colOff>47625</xdr:colOff>
      <xdr:row>50</xdr:row>
      <xdr:rowOff>66675</xdr:rowOff>
    </xdr:from>
    <xdr:ext cx="876300" cy="247650"/>
    <xdr:sp>
      <xdr:nvSpPr>
        <xdr:cNvPr id="5" name="AutoShape 15"/>
        <xdr:cNvSpPr>
          <a:spLocks/>
        </xdr:cNvSpPr>
      </xdr:nvSpPr>
      <xdr:spPr>
        <a:xfrm>
          <a:off x="771525" y="15849600"/>
          <a:ext cx="876300" cy="247650"/>
        </a:xfrm>
        <a:prstGeom prst="trapezoid">
          <a:avLst>
            <a:gd name="adj" fmla="val -32074"/>
          </a:avLst>
        </a:prstGeom>
        <a:solidFill>
          <a:srgbClr val="FF0000"/>
        </a:solidFill>
        <a:ln w="19050" cmpd="sng">
          <a:solidFill>
            <a:srgbClr val="000000"/>
          </a:solidFill>
          <a:headEnd type="none"/>
          <a:tailEnd type="none"/>
        </a:ln>
      </xdr:spPr>
      <xdr:txBody>
        <a:bodyPr vertOverflow="clip" wrap="square" lIns="0" tIns="0" rIns="0" bIns="0" anchor="ctr"/>
        <a:p>
          <a:pPr algn="ctr">
            <a:defRPr/>
          </a:pPr>
          <a:r>
            <a:rPr lang="en-US" cap="none" sz="1000" b="1" i="0" u="none" baseline="0">
              <a:solidFill>
                <a:srgbClr val="FFFFFF"/>
              </a:solidFill>
              <a:latin typeface="Arial"/>
              <a:ea typeface="Arial"/>
              <a:cs typeface="Arial"/>
            </a:rPr>
            <a:t>Triggers</a:t>
          </a:r>
        </a:p>
      </xdr:txBody>
    </xdr:sp>
    <xdr:clientData/>
  </xdr:oneCellAnchor>
  <xdr:oneCellAnchor>
    <xdr:from>
      <xdr:col>2</xdr:col>
      <xdr:colOff>9525</xdr:colOff>
      <xdr:row>52</xdr:row>
      <xdr:rowOff>66675</xdr:rowOff>
    </xdr:from>
    <xdr:ext cx="923925" cy="247650"/>
    <xdr:sp>
      <xdr:nvSpPr>
        <xdr:cNvPr id="6" name="AutoShape 17"/>
        <xdr:cNvSpPr>
          <a:spLocks/>
        </xdr:cNvSpPr>
      </xdr:nvSpPr>
      <xdr:spPr>
        <a:xfrm>
          <a:off x="733425" y="16497300"/>
          <a:ext cx="923925" cy="247650"/>
        </a:xfrm>
        <a:prstGeom prst="trapezoid">
          <a:avLst>
            <a:gd name="adj" fmla="val -32074"/>
          </a:avLst>
        </a:prstGeom>
        <a:solidFill>
          <a:srgbClr val="00FF00"/>
        </a:solidFill>
        <a:ln w="19050" cmpd="sng">
          <a:solidFill>
            <a:srgbClr val="000000"/>
          </a:solidFill>
          <a:headEnd type="none"/>
          <a:tailEnd type="none"/>
        </a:ln>
      </xdr:spPr>
      <xdr:txBody>
        <a:bodyPr vertOverflow="clip" wrap="square" lIns="0" tIns="0" rIns="0" bIns="0" anchor="ctr"/>
        <a:p>
          <a:pPr algn="ctr">
            <a:defRPr/>
          </a:pPr>
          <a:r>
            <a:rPr lang="en-US" cap="none" sz="1000" b="1" i="0" u="none" baseline="0">
              <a:latin typeface="Arial"/>
              <a:ea typeface="Arial"/>
              <a:cs typeface="Arial"/>
            </a:rPr>
            <a:t>Payments</a:t>
          </a:r>
        </a:p>
      </xdr:txBody>
    </xdr:sp>
    <xdr:clientData/>
  </xdr:oneCellAnchor>
  <xdr:oneCellAnchor>
    <xdr:from>
      <xdr:col>2</xdr:col>
      <xdr:colOff>38100</xdr:colOff>
      <xdr:row>46</xdr:row>
      <xdr:rowOff>66675</xdr:rowOff>
    </xdr:from>
    <xdr:ext cx="971550" cy="247650"/>
    <xdr:sp>
      <xdr:nvSpPr>
        <xdr:cNvPr id="7" name="AutoShape 18"/>
        <xdr:cNvSpPr>
          <a:spLocks/>
        </xdr:cNvSpPr>
      </xdr:nvSpPr>
      <xdr:spPr>
        <a:xfrm>
          <a:off x="762000" y="14716125"/>
          <a:ext cx="971550" cy="247650"/>
        </a:xfrm>
        <a:prstGeom prst="trapezoid">
          <a:avLst>
            <a:gd name="adj" fmla="val -32074"/>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900" b="1" i="0" u="none" baseline="0">
              <a:latin typeface="Arial"/>
              <a:ea typeface="Arial"/>
              <a:cs typeface="Arial"/>
            </a:rPr>
            <a:t>Instructions</a:t>
          </a:r>
        </a:p>
      </xdr:txBody>
    </xdr:sp>
    <xdr:clientData/>
  </xdr:oneCellAnchor>
  <xdr:twoCellAnchor editAs="oneCell">
    <xdr:from>
      <xdr:col>2</xdr:col>
      <xdr:colOff>104775</xdr:colOff>
      <xdr:row>1</xdr:row>
      <xdr:rowOff>228600</xdr:rowOff>
    </xdr:from>
    <xdr:to>
      <xdr:col>3</xdr:col>
      <xdr:colOff>323850</xdr:colOff>
      <xdr:row>1</xdr:row>
      <xdr:rowOff>647700</xdr:rowOff>
    </xdr:to>
    <xdr:pic>
      <xdr:nvPicPr>
        <xdr:cNvPr id="8" name="Picture 19"/>
        <xdr:cNvPicPr preferRelativeResize="1">
          <a:picLocks noChangeAspect="1"/>
        </xdr:cNvPicPr>
      </xdr:nvPicPr>
      <xdr:blipFill>
        <a:blip r:embed="rId1"/>
        <a:stretch>
          <a:fillRect/>
        </a:stretch>
      </xdr:blipFill>
      <xdr:spPr>
        <a:xfrm>
          <a:off x="828675" y="542925"/>
          <a:ext cx="695325" cy="419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219075</xdr:colOff>
      <xdr:row>21</xdr:row>
      <xdr:rowOff>0</xdr:rowOff>
    </xdr:from>
    <xdr:to>
      <xdr:col>9</xdr:col>
      <xdr:colOff>371475</xdr:colOff>
      <xdr:row>22</xdr:row>
      <xdr:rowOff>38100</xdr:rowOff>
    </xdr:to>
    <xdr:sp>
      <xdr:nvSpPr>
        <xdr:cNvPr id="1" name="AutoShape 1"/>
        <xdr:cNvSpPr>
          <a:spLocks/>
        </xdr:cNvSpPr>
      </xdr:nvSpPr>
      <xdr:spPr>
        <a:xfrm>
          <a:off x="4905375" y="3571875"/>
          <a:ext cx="142875" cy="200025"/>
        </a:xfrm>
        <a:prstGeom prst="down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219075</xdr:colOff>
      <xdr:row>36</xdr:row>
      <xdr:rowOff>9525</xdr:rowOff>
    </xdr:from>
    <xdr:to>
      <xdr:col>9</xdr:col>
      <xdr:colOff>371475</xdr:colOff>
      <xdr:row>37</xdr:row>
      <xdr:rowOff>47625</xdr:rowOff>
    </xdr:to>
    <xdr:sp>
      <xdr:nvSpPr>
        <xdr:cNvPr id="2" name="AutoShape 2"/>
        <xdr:cNvSpPr>
          <a:spLocks/>
        </xdr:cNvSpPr>
      </xdr:nvSpPr>
      <xdr:spPr>
        <a:xfrm>
          <a:off x="4905375" y="5962650"/>
          <a:ext cx="142875" cy="200025"/>
        </a:xfrm>
        <a:prstGeom prst="down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10</xdr:col>
      <xdr:colOff>276225</xdr:colOff>
      <xdr:row>0</xdr:row>
      <xdr:rowOff>0</xdr:rowOff>
    </xdr:from>
    <xdr:ext cx="876300" cy="266700"/>
    <xdr:sp macro="[0]!gototrigger">
      <xdr:nvSpPr>
        <xdr:cNvPr id="3" name="AutoShape 7"/>
        <xdr:cNvSpPr>
          <a:spLocks/>
        </xdr:cNvSpPr>
      </xdr:nvSpPr>
      <xdr:spPr>
        <a:xfrm>
          <a:off x="5581650" y="0"/>
          <a:ext cx="876300" cy="266700"/>
        </a:xfrm>
        <a:prstGeom prst="trapezoid">
          <a:avLst>
            <a:gd name="adj" fmla="val -32074"/>
          </a:avLst>
        </a:prstGeom>
        <a:solidFill>
          <a:srgbClr val="FF0000"/>
        </a:solidFill>
        <a:ln w="19050" cmpd="sng">
          <a:solidFill>
            <a:srgbClr val="000000"/>
          </a:solidFill>
          <a:headEnd type="none"/>
          <a:tailEnd type="none"/>
        </a:ln>
      </xdr:spPr>
      <xdr:txBody>
        <a:bodyPr vertOverflow="clip" wrap="square" lIns="0" tIns="0" rIns="0" bIns="0" anchor="ctr"/>
        <a:p>
          <a:pPr algn="ctr">
            <a:defRPr/>
          </a:pPr>
          <a:r>
            <a:rPr lang="en-US" cap="none" sz="1000" b="1" i="0" u="none" baseline="0">
              <a:solidFill>
                <a:srgbClr val="FFFFFF"/>
              </a:solidFill>
              <a:latin typeface="Arial"/>
              <a:ea typeface="Arial"/>
              <a:cs typeface="Arial"/>
            </a:rPr>
            <a:t>Triggers</a:t>
          </a:r>
        </a:p>
      </xdr:txBody>
    </xdr:sp>
    <xdr:clientData/>
  </xdr:oneCellAnchor>
  <xdr:oneCellAnchor>
    <xdr:from>
      <xdr:col>11</xdr:col>
      <xdr:colOff>514350</xdr:colOff>
      <xdr:row>0</xdr:row>
      <xdr:rowOff>0</xdr:rowOff>
    </xdr:from>
    <xdr:ext cx="895350" cy="285750"/>
    <xdr:sp macro="[0]!gotopayments">
      <xdr:nvSpPr>
        <xdr:cNvPr id="4" name="AutoShape 8"/>
        <xdr:cNvSpPr>
          <a:spLocks/>
        </xdr:cNvSpPr>
      </xdr:nvSpPr>
      <xdr:spPr>
        <a:xfrm>
          <a:off x="6496050" y="0"/>
          <a:ext cx="895350" cy="285750"/>
        </a:xfrm>
        <a:prstGeom prst="trapezoid">
          <a:avLst>
            <a:gd name="adj" fmla="val -32074"/>
          </a:avLst>
        </a:prstGeom>
        <a:solidFill>
          <a:srgbClr val="00FF00"/>
        </a:solidFill>
        <a:ln w="19050" cmpd="sng">
          <a:solidFill>
            <a:srgbClr val="000000"/>
          </a:solidFill>
          <a:headEnd type="none"/>
          <a:tailEnd type="none"/>
        </a:ln>
      </xdr:spPr>
      <xdr:txBody>
        <a:bodyPr vertOverflow="clip" wrap="square" lIns="0" tIns="0" rIns="0" bIns="0" anchor="ctr">
          <a:spAutoFit/>
        </a:bodyPr>
        <a:p>
          <a:pPr algn="ctr">
            <a:defRPr/>
          </a:pPr>
          <a:r>
            <a:rPr lang="en-US" cap="none" sz="1000" b="1" i="0" u="none" baseline="0">
              <a:latin typeface="Arial"/>
              <a:ea typeface="Arial"/>
              <a:cs typeface="Arial"/>
            </a:rPr>
            <a:t>Payments</a:t>
          </a:r>
        </a:p>
      </xdr:txBody>
    </xdr:sp>
    <xdr:clientData/>
  </xdr:oneCellAnchor>
  <xdr:oneCellAnchor>
    <xdr:from>
      <xdr:col>8</xdr:col>
      <xdr:colOff>333375</xdr:colOff>
      <xdr:row>0</xdr:row>
      <xdr:rowOff>0</xdr:rowOff>
    </xdr:from>
    <xdr:ext cx="1085850" cy="285750"/>
    <xdr:sp macro="[0]!Instructions">
      <xdr:nvSpPr>
        <xdr:cNvPr id="5" name="AutoShape 10"/>
        <xdr:cNvSpPr>
          <a:spLocks/>
        </xdr:cNvSpPr>
      </xdr:nvSpPr>
      <xdr:spPr>
        <a:xfrm>
          <a:off x="4438650" y="0"/>
          <a:ext cx="1085850" cy="285750"/>
        </a:xfrm>
        <a:prstGeom prst="trapezoid">
          <a:avLst>
            <a:gd name="adj" fmla="val -32074"/>
          </a:avLst>
        </a:prstGeom>
        <a:solidFill>
          <a:srgbClr val="FFFFFF"/>
        </a:solidFill>
        <a:ln w="19050" cmpd="sng">
          <a:solidFill>
            <a:srgbClr val="000000"/>
          </a:solidFill>
          <a:headEnd type="none"/>
          <a:tailEnd type="none"/>
        </a:ln>
      </xdr:spPr>
      <xdr:txBody>
        <a:bodyPr vertOverflow="clip" wrap="square" lIns="0" tIns="0" rIns="0" bIns="0" anchor="ctr">
          <a:spAutoFit/>
        </a:bodyPr>
        <a:p>
          <a:pPr algn="ctr">
            <a:defRPr/>
          </a:pPr>
          <a:r>
            <a:rPr lang="en-US" cap="none" sz="1000" b="1" i="0" u="none" baseline="0">
              <a:latin typeface="Arial"/>
              <a:ea typeface="Arial"/>
              <a:cs typeface="Arial"/>
            </a:rPr>
            <a:t>Instructions</a:t>
          </a:r>
        </a:p>
      </xdr:txBody>
    </xdr:sp>
    <xdr:clientData/>
  </xdr:oneCellAnchor>
  <xdr:oneCellAnchor>
    <xdr:from>
      <xdr:col>7</xdr:col>
      <xdr:colOff>104775</xdr:colOff>
      <xdr:row>0</xdr:row>
      <xdr:rowOff>38100</xdr:rowOff>
    </xdr:from>
    <xdr:ext cx="561975" cy="257175"/>
    <xdr:sp macro="[0]!cleardata">
      <xdr:nvSpPr>
        <xdr:cNvPr id="6" name="AutoShape 12"/>
        <xdr:cNvSpPr>
          <a:spLocks/>
        </xdr:cNvSpPr>
      </xdr:nvSpPr>
      <xdr:spPr>
        <a:xfrm>
          <a:off x="3629025" y="38100"/>
          <a:ext cx="561975" cy="257175"/>
        </a:xfrm>
        <a:prstGeom prst="octagon">
          <a:avLst/>
        </a:prstGeom>
        <a:solidFill>
          <a:srgbClr val="FFFF00"/>
        </a:solidFill>
        <a:ln w="28575" cmpd="sng">
          <a:solidFill>
            <a:srgbClr val="FF0000"/>
          </a:solidFill>
          <a:headEnd type="none"/>
          <a:tailEnd type="none"/>
        </a:ln>
      </xdr:spPr>
      <xdr:txBody>
        <a:bodyPr vertOverflow="clip" wrap="square" anchor="ctr"/>
        <a:p>
          <a:pPr algn="ctr">
            <a:defRPr/>
          </a:pPr>
          <a:r>
            <a:rPr lang="en-US" cap="none" sz="900" b="1" i="0" u="none" baseline="0">
              <a:solidFill>
                <a:srgbClr val="FF0000"/>
              </a:solidFill>
              <a:latin typeface="Arial"/>
              <a:ea typeface="Arial"/>
              <a:cs typeface="Arial"/>
            </a:rPr>
            <a:t>CLEAR</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495300</xdr:colOff>
      <xdr:row>0</xdr:row>
      <xdr:rowOff>0</xdr:rowOff>
    </xdr:from>
    <xdr:ext cx="904875" cy="285750"/>
    <xdr:sp macro="[0]!gotopayments">
      <xdr:nvSpPr>
        <xdr:cNvPr id="1" name="AutoShape 2"/>
        <xdr:cNvSpPr>
          <a:spLocks/>
        </xdr:cNvSpPr>
      </xdr:nvSpPr>
      <xdr:spPr>
        <a:xfrm>
          <a:off x="7067550" y="0"/>
          <a:ext cx="904875" cy="285750"/>
        </a:xfrm>
        <a:prstGeom prst="trapezoid">
          <a:avLst>
            <a:gd name="adj" fmla="val -32074"/>
          </a:avLst>
        </a:prstGeom>
        <a:solidFill>
          <a:srgbClr val="00FF00"/>
        </a:solidFill>
        <a:ln w="19050" cmpd="sng">
          <a:solidFill>
            <a:srgbClr val="000000"/>
          </a:solidFill>
          <a:headEnd type="none"/>
          <a:tailEnd type="none"/>
        </a:ln>
      </xdr:spPr>
      <xdr:txBody>
        <a:bodyPr vertOverflow="clip" wrap="square" lIns="0" tIns="0" rIns="0" bIns="0" anchor="ctr">
          <a:spAutoFit/>
        </a:bodyPr>
        <a:p>
          <a:pPr algn="ctr">
            <a:defRPr/>
          </a:pPr>
          <a:r>
            <a:rPr lang="en-US" cap="none" sz="1000" b="1" i="0" u="none" baseline="0">
              <a:latin typeface="Arial"/>
              <a:ea typeface="Arial"/>
              <a:cs typeface="Arial"/>
            </a:rPr>
            <a:t>Payments</a:t>
          </a:r>
        </a:p>
      </xdr:txBody>
    </xdr:sp>
    <xdr:clientData/>
  </xdr:oneCellAnchor>
  <xdr:oneCellAnchor>
    <xdr:from>
      <xdr:col>6</xdr:col>
      <xdr:colOff>590550</xdr:colOff>
      <xdr:row>0</xdr:row>
      <xdr:rowOff>9525</xdr:rowOff>
    </xdr:from>
    <xdr:ext cx="971550" cy="266700"/>
    <xdr:sp macro="[0]!gotodata">
      <xdr:nvSpPr>
        <xdr:cNvPr id="2" name="AutoShape 3"/>
        <xdr:cNvSpPr>
          <a:spLocks/>
        </xdr:cNvSpPr>
      </xdr:nvSpPr>
      <xdr:spPr>
        <a:xfrm>
          <a:off x="5019675" y="9525"/>
          <a:ext cx="971550" cy="266700"/>
        </a:xfrm>
        <a:prstGeom prst="trapezoid">
          <a:avLst>
            <a:gd name="adj" fmla="val -32074"/>
          </a:avLst>
        </a:prstGeom>
        <a:solidFill>
          <a:srgbClr val="0000FF"/>
        </a:solidFill>
        <a:ln w="19050" cmpd="sng">
          <a:solidFill>
            <a:srgbClr val="000000"/>
          </a:solidFill>
          <a:headEnd type="none"/>
          <a:tailEnd type="none"/>
        </a:ln>
      </xdr:spPr>
      <xdr:txBody>
        <a:bodyPr vertOverflow="clip" wrap="square" lIns="0" tIns="0" rIns="0" bIns="0" anchor="ctr"/>
        <a:p>
          <a:pPr algn="ctr">
            <a:defRPr/>
          </a:pPr>
          <a:r>
            <a:rPr lang="en-US" cap="none" sz="900" b="1" i="0" u="none" baseline="0">
              <a:solidFill>
                <a:srgbClr val="FFFFFF"/>
              </a:solidFill>
              <a:latin typeface="Arial"/>
              <a:ea typeface="Arial"/>
              <a:cs typeface="Arial"/>
            </a:rPr>
            <a:t>Data Entry</a:t>
          </a:r>
        </a:p>
      </xdr:txBody>
    </xdr:sp>
    <xdr:clientData/>
  </xdr:oneCellAnchor>
  <xdr:oneCellAnchor>
    <xdr:from>
      <xdr:col>5</xdr:col>
      <xdr:colOff>161925</xdr:colOff>
      <xdr:row>0</xdr:row>
      <xdr:rowOff>0</xdr:rowOff>
    </xdr:from>
    <xdr:ext cx="1095375" cy="285750"/>
    <xdr:sp macro="[0]!Instructions">
      <xdr:nvSpPr>
        <xdr:cNvPr id="3" name="AutoShape 4"/>
        <xdr:cNvSpPr>
          <a:spLocks/>
        </xdr:cNvSpPr>
      </xdr:nvSpPr>
      <xdr:spPr>
        <a:xfrm>
          <a:off x="3876675" y="0"/>
          <a:ext cx="1095375" cy="285750"/>
        </a:xfrm>
        <a:prstGeom prst="trapezoid">
          <a:avLst>
            <a:gd name="adj" fmla="val -32074"/>
          </a:avLst>
        </a:prstGeom>
        <a:solidFill>
          <a:srgbClr val="FFFFFF"/>
        </a:solidFill>
        <a:ln w="19050" cmpd="sng">
          <a:solidFill>
            <a:srgbClr val="000000"/>
          </a:solidFill>
          <a:headEnd type="none"/>
          <a:tailEnd type="none"/>
        </a:ln>
      </xdr:spPr>
      <xdr:txBody>
        <a:bodyPr vertOverflow="clip" wrap="square" lIns="0" tIns="0" rIns="0" bIns="0" anchor="ctr">
          <a:spAutoFit/>
        </a:bodyPr>
        <a:p>
          <a:pPr algn="ctr">
            <a:defRPr/>
          </a:pPr>
          <a:r>
            <a:rPr lang="en-US" cap="none" sz="1000" b="1" i="0" u="none" baseline="0">
              <a:latin typeface="Arial"/>
              <a:ea typeface="Arial"/>
              <a:cs typeface="Arial"/>
            </a:rPr>
            <a:t>Instructions</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247650</xdr:colOff>
      <xdr:row>0</xdr:row>
      <xdr:rowOff>0</xdr:rowOff>
    </xdr:from>
    <xdr:ext cx="876300" cy="266700"/>
    <xdr:sp macro="[0]!gototrigger">
      <xdr:nvSpPr>
        <xdr:cNvPr id="1" name="AutoShape 3"/>
        <xdr:cNvSpPr>
          <a:spLocks/>
        </xdr:cNvSpPr>
      </xdr:nvSpPr>
      <xdr:spPr>
        <a:xfrm>
          <a:off x="6524625" y="0"/>
          <a:ext cx="876300" cy="266700"/>
        </a:xfrm>
        <a:prstGeom prst="trapezoid">
          <a:avLst>
            <a:gd name="adj" fmla="val -32074"/>
          </a:avLst>
        </a:prstGeom>
        <a:solidFill>
          <a:srgbClr val="FF0000"/>
        </a:solidFill>
        <a:ln w="19050" cmpd="sng">
          <a:solidFill>
            <a:srgbClr val="000000"/>
          </a:solidFill>
          <a:headEnd type="none"/>
          <a:tailEnd type="none"/>
        </a:ln>
      </xdr:spPr>
      <xdr:txBody>
        <a:bodyPr vertOverflow="clip" wrap="square" lIns="0" tIns="0" rIns="0" bIns="0" anchor="ctr"/>
        <a:p>
          <a:pPr algn="ctr">
            <a:defRPr/>
          </a:pPr>
          <a:r>
            <a:rPr lang="en-US" cap="none" sz="1000" b="1" i="0" u="none" baseline="0">
              <a:solidFill>
                <a:srgbClr val="FFFFFF"/>
              </a:solidFill>
              <a:latin typeface="Arial"/>
              <a:ea typeface="Arial"/>
              <a:cs typeface="Arial"/>
            </a:rPr>
            <a:t>Triggers</a:t>
          </a:r>
        </a:p>
      </xdr:txBody>
    </xdr:sp>
    <xdr:clientData/>
  </xdr:oneCellAnchor>
  <xdr:oneCellAnchor>
    <xdr:from>
      <xdr:col>8</xdr:col>
      <xdr:colOff>428625</xdr:colOff>
      <xdr:row>0</xdr:row>
      <xdr:rowOff>0</xdr:rowOff>
    </xdr:from>
    <xdr:ext cx="952500" cy="266700"/>
    <xdr:sp macro="[0]!gotodata">
      <xdr:nvSpPr>
        <xdr:cNvPr id="2" name="AutoShape 5"/>
        <xdr:cNvSpPr>
          <a:spLocks/>
        </xdr:cNvSpPr>
      </xdr:nvSpPr>
      <xdr:spPr>
        <a:xfrm>
          <a:off x="5419725" y="0"/>
          <a:ext cx="952500" cy="266700"/>
        </a:xfrm>
        <a:prstGeom prst="trapezoid">
          <a:avLst>
            <a:gd name="adj" fmla="val -32074"/>
          </a:avLst>
        </a:prstGeom>
        <a:solidFill>
          <a:srgbClr val="0000FF"/>
        </a:solidFill>
        <a:ln w="19050" cmpd="sng">
          <a:solidFill>
            <a:srgbClr val="000000"/>
          </a:solidFill>
          <a:headEnd type="none"/>
          <a:tailEnd type="none"/>
        </a:ln>
      </xdr:spPr>
      <xdr:txBody>
        <a:bodyPr vertOverflow="clip" wrap="square" lIns="0" tIns="0" rIns="0" bIns="0" anchor="ctr"/>
        <a:p>
          <a:pPr algn="ctr">
            <a:defRPr/>
          </a:pPr>
          <a:r>
            <a:rPr lang="en-US" cap="none" sz="900" b="1" i="0" u="none" baseline="0">
              <a:solidFill>
                <a:srgbClr val="FFFFFF"/>
              </a:solidFill>
              <a:latin typeface="Arial"/>
              <a:ea typeface="Arial"/>
              <a:cs typeface="Arial"/>
            </a:rPr>
            <a:t>Data Entry</a:t>
          </a:r>
        </a:p>
      </xdr:txBody>
    </xdr:sp>
    <xdr:clientData/>
  </xdr:oneCellAnchor>
  <xdr:oneCellAnchor>
    <xdr:from>
      <xdr:col>6</xdr:col>
      <xdr:colOff>400050</xdr:colOff>
      <xdr:row>0</xdr:row>
      <xdr:rowOff>0</xdr:rowOff>
    </xdr:from>
    <xdr:ext cx="1085850" cy="285750"/>
    <xdr:sp macro="[0]!Instructions">
      <xdr:nvSpPr>
        <xdr:cNvPr id="3" name="AutoShape 6"/>
        <xdr:cNvSpPr>
          <a:spLocks/>
        </xdr:cNvSpPr>
      </xdr:nvSpPr>
      <xdr:spPr>
        <a:xfrm>
          <a:off x="4210050" y="0"/>
          <a:ext cx="1085850" cy="285750"/>
        </a:xfrm>
        <a:prstGeom prst="trapezoid">
          <a:avLst>
            <a:gd name="adj" fmla="val -32074"/>
          </a:avLst>
        </a:prstGeom>
        <a:solidFill>
          <a:srgbClr val="FFFFFF"/>
        </a:solidFill>
        <a:ln w="19050" cmpd="sng">
          <a:solidFill>
            <a:srgbClr val="000000"/>
          </a:solidFill>
          <a:headEnd type="none"/>
          <a:tailEnd type="none"/>
        </a:ln>
      </xdr:spPr>
      <xdr:txBody>
        <a:bodyPr vertOverflow="clip" wrap="square" lIns="0" tIns="0" rIns="0" bIns="0" anchor="ctr">
          <a:spAutoFit/>
        </a:bodyPr>
        <a:p>
          <a:pPr algn="ctr">
            <a:defRPr/>
          </a:pPr>
          <a:r>
            <a:rPr lang="en-US" cap="none" sz="1000" b="1" i="0" u="none" baseline="0">
              <a:latin typeface="Arial"/>
              <a:ea typeface="Arial"/>
              <a:cs typeface="Arial"/>
            </a:rPr>
            <a:t>Instructions</a:t>
          </a:r>
        </a:p>
      </xdr:txBody>
    </xdr:sp>
    <xdr:clientData/>
  </xdr:oneCellAnchor>
  <xdr:twoCellAnchor editAs="oneCell">
    <xdr:from>
      <xdr:col>12</xdr:col>
      <xdr:colOff>400050</xdr:colOff>
      <xdr:row>0</xdr:row>
      <xdr:rowOff>38100</xdr:rowOff>
    </xdr:from>
    <xdr:to>
      <xdr:col>12</xdr:col>
      <xdr:colOff>885825</xdr:colOff>
      <xdr:row>0</xdr:row>
      <xdr:rowOff>295275</xdr:rowOff>
    </xdr:to>
    <xdr:pic macro="[0]!calculatorprint">
      <xdr:nvPicPr>
        <xdr:cNvPr id="4" name="Picture 15"/>
        <xdr:cNvPicPr preferRelativeResize="1">
          <a:picLocks noChangeAspect="1"/>
        </xdr:cNvPicPr>
      </xdr:nvPicPr>
      <xdr:blipFill>
        <a:blip r:embed="rId1"/>
        <a:stretch>
          <a:fillRect/>
        </a:stretch>
      </xdr:blipFill>
      <xdr:spPr>
        <a:xfrm>
          <a:off x="7934325" y="38100"/>
          <a:ext cx="48577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tabColor indexed="22"/>
  </sheetPr>
  <dimension ref="A29:B30"/>
  <sheetViews>
    <sheetView tabSelected="1" workbookViewId="0" topLeftCell="A1">
      <selection activeCell="A30" sqref="A30"/>
    </sheetView>
  </sheetViews>
  <sheetFormatPr defaultColWidth="9.140625" defaultRowHeight="12.75"/>
  <cols>
    <col min="1" max="16384" width="9.140625" style="121" customWidth="1"/>
  </cols>
  <sheetData>
    <row r="29" spans="1:2" ht="12.75">
      <c r="A29" s="337"/>
      <c r="B29" s="337"/>
    </row>
    <row r="30" spans="1:2" ht="12.75">
      <c r="A30" s="337" t="s">
        <v>140</v>
      </c>
      <c r="B30" s="337">
        <v>1.02</v>
      </c>
    </row>
  </sheetData>
  <sheetProtection/>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5"/>
  <dimension ref="A1:AP400"/>
  <sheetViews>
    <sheetView workbookViewId="0" topLeftCell="A1">
      <pane ySplit="1" topLeftCell="BM2" activePane="bottomLeft" state="frozen"/>
      <selection pane="topLeft" activeCell="A1" sqref="A1"/>
      <selection pane="bottomLeft" activeCell="A1" sqref="A1"/>
    </sheetView>
  </sheetViews>
  <sheetFormatPr defaultColWidth="9.140625" defaultRowHeight="12.75"/>
  <cols>
    <col min="2" max="2" width="1.7109375" style="181" customWidth="1"/>
    <col min="3" max="3" width="7.140625" style="181" customWidth="1"/>
    <col min="4" max="4" width="9.140625" style="181" customWidth="1"/>
    <col min="5" max="5" width="77.7109375" style="182" customWidth="1"/>
    <col min="6" max="6" width="1.421875" style="200" customWidth="1"/>
    <col min="7" max="7" width="2.00390625" style="205" customWidth="1"/>
  </cols>
  <sheetData>
    <row r="1" spans="1:42" s="57" customFormat="1" ht="24.75" customHeight="1">
      <c r="A1" s="163"/>
      <c r="B1" s="361" t="s">
        <v>14</v>
      </c>
      <c r="C1" s="361"/>
      <c r="D1" s="361"/>
      <c r="E1" s="361"/>
      <c r="F1" s="204"/>
      <c r="G1" s="197"/>
      <c r="H1" s="197"/>
      <c r="I1" s="197"/>
      <c r="J1" s="163"/>
      <c r="K1" s="163"/>
      <c r="L1" s="163"/>
      <c r="M1" s="163"/>
      <c r="N1" s="163"/>
      <c r="O1" s="163"/>
      <c r="P1" s="163"/>
      <c r="Q1" s="180"/>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c r="AP1" s="180"/>
    </row>
    <row r="2" spans="1:16" ht="58.5" customHeight="1">
      <c r="A2" s="198"/>
      <c r="B2" s="183"/>
      <c r="C2" s="352"/>
      <c r="D2" s="352"/>
      <c r="E2" s="352"/>
      <c r="F2" s="351"/>
      <c r="G2" s="206" t="s">
        <v>12</v>
      </c>
      <c r="H2" s="198"/>
      <c r="I2" s="198"/>
      <c r="J2" s="198"/>
      <c r="K2" s="198"/>
      <c r="L2" s="198"/>
      <c r="M2" s="198"/>
      <c r="N2" s="198"/>
      <c r="O2" s="198"/>
      <c r="P2" s="198"/>
    </row>
    <row r="3" spans="1:16" ht="52.5">
      <c r="A3" s="198"/>
      <c r="B3" s="183"/>
      <c r="C3" s="353" t="s">
        <v>87</v>
      </c>
      <c r="D3" s="353"/>
      <c r="E3" s="353"/>
      <c r="F3" s="351"/>
      <c r="G3" s="199" t="s">
        <v>97</v>
      </c>
      <c r="H3" s="198"/>
      <c r="I3" s="198"/>
      <c r="J3" s="198"/>
      <c r="K3" s="198"/>
      <c r="L3" s="198"/>
      <c r="M3" s="198"/>
      <c r="N3" s="198"/>
      <c r="O3" s="198"/>
      <c r="P3" s="198"/>
    </row>
    <row r="4" spans="1:16" ht="12.75">
      <c r="A4" s="198"/>
      <c r="B4" s="185"/>
      <c r="C4" s="184"/>
      <c r="D4" s="184"/>
      <c r="E4" s="184"/>
      <c r="F4" s="351"/>
      <c r="G4" s="199"/>
      <c r="H4" s="198"/>
      <c r="I4" s="198"/>
      <c r="J4" s="198"/>
      <c r="K4" s="198"/>
      <c r="L4" s="198"/>
      <c r="M4" s="198"/>
      <c r="N4" s="198"/>
      <c r="O4" s="198"/>
      <c r="P4" s="198"/>
    </row>
    <row r="5" spans="1:16" ht="66">
      <c r="A5" s="198"/>
      <c r="B5" s="185"/>
      <c r="C5" s="186" t="s">
        <v>2</v>
      </c>
      <c r="D5" s="350" t="s">
        <v>134</v>
      </c>
      <c r="E5" s="350"/>
      <c r="F5" s="351"/>
      <c r="G5" s="199" t="s">
        <v>1</v>
      </c>
      <c r="H5" s="198"/>
      <c r="I5" s="198"/>
      <c r="J5" s="198"/>
      <c r="K5" s="198"/>
      <c r="L5" s="198"/>
      <c r="M5" s="198"/>
      <c r="N5" s="198"/>
      <c r="O5" s="198"/>
      <c r="P5" s="198"/>
    </row>
    <row r="6" spans="1:16" ht="12.75">
      <c r="A6" s="198"/>
      <c r="B6" s="185"/>
      <c r="C6" s="188"/>
      <c r="D6" s="185"/>
      <c r="E6" s="189"/>
      <c r="F6" s="351"/>
      <c r="G6" s="199"/>
      <c r="H6" s="198"/>
      <c r="I6" s="198"/>
      <c r="J6" s="198"/>
      <c r="K6" s="198"/>
      <c r="L6" s="198"/>
      <c r="M6" s="198"/>
      <c r="N6" s="198"/>
      <c r="O6" s="198"/>
      <c r="P6" s="198"/>
    </row>
    <row r="7" spans="1:16" ht="52.5">
      <c r="A7" s="198"/>
      <c r="B7" s="185"/>
      <c r="C7" s="353" t="s">
        <v>85</v>
      </c>
      <c r="D7" s="354"/>
      <c r="E7" s="354"/>
      <c r="F7" s="351"/>
      <c r="G7" s="199" t="s">
        <v>97</v>
      </c>
      <c r="H7" s="198"/>
      <c r="I7" s="198"/>
      <c r="J7" s="198"/>
      <c r="K7" s="198"/>
      <c r="L7" s="198"/>
      <c r="M7" s="198"/>
      <c r="N7" s="198"/>
      <c r="O7" s="198"/>
      <c r="P7" s="198"/>
    </row>
    <row r="8" spans="1:16" ht="12.75">
      <c r="A8" s="198"/>
      <c r="B8" s="185"/>
      <c r="C8" s="188"/>
      <c r="D8" s="185"/>
      <c r="E8" s="189"/>
      <c r="F8" s="351"/>
      <c r="G8" s="199"/>
      <c r="H8" s="198"/>
      <c r="I8" s="198"/>
      <c r="J8" s="198"/>
      <c r="K8" s="198"/>
      <c r="L8" s="198"/>
      <c r="M8" s="198"/>
      <c r="N8" s="198"/>
      <c r="O8" s="198"/>
      <c r="P8" s="198"/>
    </row>
    <row r="9" spans="1:16" ht="66">
      <c r="A9" s="198"/>
      <c r="B9" s="185"/>
      <c r="C9" s="353" t="s">
        <v>86</v>
      </c>
      <c r="D9" s="354"/>
      <c r="E9" s="354"/>
      <c r="F9" s="351"/>
      <c r="G9" s="199" t="s">
        <v>1</v>
      </c>
      <c r="H9" s="198"/>
      <c r="I9" s="198"/>
      <c r="J9" s="198"/>
      <c r="K9" s="198"/>
      <c r="L9" s="198"/>
      <c r="M9" s="198"/>
      <c r="N9" s="198"/>
      <c r="O9" s="198"/>
      <c r="P9" s="198"/>
    </row>
    <row r="10" spans="1:16" ht="12.75">
      <c r="A10" s="198"/>
      <c r="B10" s="185"/>
      <c r="C10" s="355" t="s">
        <v>3</v>
      </c>
      <c r="D10" s="355"/>
      <c r="E10" s="355"/>
      <c r="F10" s="351"/>
      <c r="G10" s="199"/>
      <c r="H10" s="198"/>
      <c r="I10" s="198"/>
      <c r="J10" s="198"/>
      <c r="K10" s="198"/>
      <c r="L10" s="198"/>
      <c r="M10" s="198"/>
      <c r="N10" s="198"/>
      <c r="O10" s="198"/>
      <c r="P10" s="198"/>
    </row>
    <row r="11" spans="1:16" ht="12.75">
      <c r="A11" s="198"/>
      <c r="B11" s="185"/>
      <c r="C11" s="355" t="s">
        <v>4</v>
      </c>
      <c r="D11" s="355"/>
      <c r="E11" s="355"/>
      <c r="F11" s="351"/>
      <c r="G11" s="199"/>
      <c r="H11" s="198"/>
      <c r="I11" s="198"/>
      <c r="J11" s="198"/>
      <c r="K11" s="198"/>
      <c r="L11" s="198"/>
      <c r="M11" s="198"/>
      <c r="N11" s="198"/>
      <c r="O11" s="198"/>
      <c r="P11" s="198"/>
    </row>
    <row r="12" spans="1:16" ht="12.75">
      <c r="A12" s="198"/>
      <c r="B12" s="185"/>
      <c r="C12" s="188"/>
      <c r="D12" s="185"/>
      <c r="E12" s="189"/>
      <c r="F12" s="351"/>
      <c r="G12" s="199"/>
      <c r="H12" s="198"/>
      <c r="I12" s="198"/>
      <c r="J12" s="198"/>
      <c r="K12" s="198"/>
      <c r="L12" s="198"/>
      <c r="M12" s="198"/>
      <c r="N12" s="198"/>
      <c r="O12" s="198"/>
      <c r="P12" s="198"/>
    </row>
    <row r="13" spans="1:16" ht="26.25">
      <c r="A13" s="198"/>
      <c r="B13" s="185"/>
      <c r="C13" s="360" t="s">
        <v>135</v>
      </c>
      <c r="D13" s="360"/>
      <c r="E13" s="360"/>
      <c r="F13" s="351"/>
      <c r="G13" s="199" t="s">
        <v>0</v>
      </c>
      <c r="H13" s="198"/>
      <c r="I13" s="198"/>
      <c r="J13" s="198"/>
      <c r="K13" s="198"/>
      <c r="L13" s="198"/>
      <c r="M13" s="198"/>
      <c r="N13" s="198"/>
      <c r="O13" s="198"/>
      <c r="P13" s="198"/>
    </row>
    <row r="14" spans="1:16" ht="12.75">
      <c r="A14" s="198"/>
      <c r="B14" s="185"/>
      <c r="C14" s="188"/>
      <c r="D14" s="185"/>
      <c r="E14" s="189"/>
      <c r="F14" s="351"/>
      <c r="G14" s="199"/>
      <c r="H14" s="198"/>
      <c r="I14" s="198"/>
      <c r="J14" s="198"/>
      <c r="K14" s="198"/>
      <c r="L14" s="198"/>
      <c r="M14" s="198"/>
      <c r="N14" s="198"/>
      <c r="O14" s="198"/>
      <c r="P14" s="198"/>
    </row>
    <row r="15" spans="1:16" ht="12.75">
      <c r="A15" s="198"/>
      <c r="B15" s="185"/>
      <c r="C15" s="356" t="s">
        <v>88</v>
      </c>
      <c r="D15" s="356"/>
      <c r="E15" s="356"/>
      <c r="F15" s="351"/>
      <c r="G15" s="199"/>
      <c r="H15" s="198"/>
      <c r="I15" s="198"/>
      <c r="J15" s="198"/>
      <c r="K15" s="198"/>
      <c r="L15" s="198"/>
      <c r="M15" s="198"/>
      <c r="N15" s="198"/>
      <c r="O15" s="198"/>
      <c r="P15" s="198"/>
    </row>
    <row r="16" spans="1:16" ht="12.75">
      <c r="A16" s="198"/>
      <c r="B16" s="185"/>
      <c r="C16" s="191"/>
      <c r="D16" s="187"/>
      <c r="E16" s="192"/>
      <c r="F16" s="351"/>
      <c r="G16" s="199"/>
      <c r="H16" s="198"/>
      <c r="I16" s="198"/>
      <c r="J16" s="198"/>
      <c r="K16" s="198"/>
      <c r="L16" s="198"/>
      <c r="M16" s="198"/>
      <c r="N16" s="198"/>
      <c r="O16" s="198"/>
      <c r="P16" s="198"/>
    </row>
    <row r="17" spans="1:16" ht="12.75">
      <c r="A17" s="198"/>
      <c r="B17" s="187"/>
      <c r="C17" s="362" t="s">
        <v>64</v>
      </c>
      <c r="D17" s="363"/>
      <c r="E17" s="363"/>
      <c r="F17" s="351"/>
      <c r="G17" s="199"/>
      <c r="H17" s="198"/>
      <c r="I17" s="198"/>
      <c r="J17" s="198"/>
      <c r="K17" s="198"/>
      <c r="L17" s="198"/>
      <c r="M17" s="198"/>
      <c r="N17" s="198"/>
      <c r="O17" s="198"/>
      <c r="P17" s="198"/>
    </row>
    <row r="18" spans="1:16" ht="12.75">
      <c r="A18" s="198"/>
      <c r="B18" s="187"/>
      <c r="C18" s="188"/>
      <c r="D18" s="185"/>
      <c r="E18" s="189"/>
      <c r="F18" s="351"/>
      <c r="G18" s="199"/>
      <c r="H18" s="198"/>
      <c r="I18" s="198"/>
      <c r="J18" s="198"/>
      <c r="K18" s="198"/>
      <c r="L18" s="198"/>
      <c r="M18" s="198"/>
      <c r="N18" s="198"/>
      <c r="O18" s="198"/>
      <c r="P18" s="198"/>
    </row>
    <row r="19" spans="1:16" ht="13.5">
      <c r="A19" s="198"/>
      <c r="B19" s="187"/>
      <c r="C19" s="193" t="s">
        <v>5</v>
      </c>
      <c r="D19" s="349" t="s">
        <v>137</v>
      </c>
      <c r="E19" s="348"/>
      <c r="F19" s="351"/>
      <c r="G19" s="199"/>
      <c r="H19" s="198"/>
      <c r="I19" s="198"/>
      <c r="J19" s="198"/>
      <c r="K19" s="198"/>
      <c r="L19" s="198"/>
      <c r="M19" s="198"/>
      <c r="N19" s="198"/>
      <c r="O19" s="198"/>
      <c r="P19" s="198"/>
    </row>
    <row r="20" spans="1:16" ht="13.5">
      <c r="A20" s="198"/>
      <c r="B20" s="187"/>
      <c r="C20" s="193" t="s">
        <v>5</v>
      </c>
      <c r="D20" s="349" t="s">
        <v>138</v>
      </c>
      <c r="E20" s="348"/>
      <c r="F20" s="351"/>
      <c r="G20" s="199"/>
      <c r="H20" s="198"/>
      <c r="I20" s="198"/>
      <c r="J20" s="198"/>
      <c r="K20" s="198"/>
      <c r="L20" s="198"/>
      <c r="M20" s="198"/>
      <c r="N20" s="198"/>
      <c r="O20" s="198"/>
      <c r="P20" s="198"/>
    </row>
    <row r="21" spans="1:16" ht="13.5">
      <c r="A21" s="198"/>
      <c r="B21" s="187"/>
      <c r="C21" s="193" t="s">
        <v>5</v>
      </c>
      <c r="D21" s="349" t="s">
        <v>139</v>
      </c>
      <c r="E21" s="348"/>
      <c r="F21" s="351"/>
      <c r="G21" s="199"/>
      <c r="H21" s="198"/>
      <c r="I21" s="198"/>
      <c r="J21" s="198"/>
      <c r="K21" s="198"/>
      <c r="L21" s="198"/>
      <c r="M21" s="198"/>
      <c r="N21" s="198"/>
      <c r="O21" s="198"/>
      <c r="P21" s="198"/>
    </row>
    <row r="22" spans="1:16" ht="39">
      <c r="A22" s="198"/>
      <c r="B22" s="185"/>
      <c r="C22" s="193" t="s">
        <v>5</v>
      </c>
      <c r="D22" s="358" t="s">
        <v>136</v>
      </c>
      <c r="E22" s="354"/>
      <c r="F22" s="351"/>
      <c r="G22" s="199" t="s">
        <v>98</v>
      </c>
      <c r="H22" s="198"/>
      <c r="I22" s="198"/>
      <c r="J22" s="198"/>
      <c r="K22" s="198"/>
      <c r="L22" s="198"/>
      <c r="M22" s="198"/>
      <c r="N22" s="198"/>
      <c r="O22" s="198"/>
      <c r="P22" s="198"/>
    </row>
    <row r="23" spans="1:16" ht="26.25">
      <c r="A23" s="198"/>
      <c r="B23" s="185"/>
      <c r="C23" s="193" t="s">
        <v>5</v>
      </c>
      <c r="D23" s="358" t="s">
        <v>6</v>
      </c>
      <c r="E23" s="354"/>
      <c r="F23" s="351"/>
      <c r="G23" s="199" t="s">
        <v>0</v>
      </c>
      <c r="H23" s="198"/>
      <c r="I23" s="198"/>
      <c r="J23" s="198"/>
      <c r="K23" s="198"/>
      <c r="L23" s="198"/>
      <c r="M23" s="198"/>
      <c r="N23" s="198"/>
      <c r="O23" s="198"/>
      <c r="P23" s="198"/>
    </row>
    <row r="24" spans="1:16" ht="26.25">
      <c r="A24" s="198"/>
      <c r="B24" s="185"/>
      <c r="C24" s="193" t="s">
        <v>5</v>
      </c>
      <c r="D24" s="358" t="s">
        <v>7</v>
      </c>
      <c r="E24" s="354"/>
      <c r="F24" s="351"/>
      <c r="G24" s="199" t="s">
        <v>0</v>
      </c>
      <c r="H24" s="198"/>
      <c r="I24" s="198"/>
      <c r="J24" s="198"/>
      <c r="K24" s="198"/>
      <c r="L24" s="198"/>
      <c r="M24" s="198"/>
      <c r="N24" s="198"/>
      <c r="O24" s="198"/>
      <c r="P24" s="198"/>
    </row>
    <row r="25" spans="1:16" ht="13.5">
      <c r="A25" s="198"/>
      <c r="B25" s="185"/>
      <c r="C25" s="193" t="s">
        <v>5</v>
      </c>
      <c r="D25" s="358" t="s">
        <v>8</v>
      </c>
      <c r="E25" s="354"/>
      <c r="F25" s="351"/>
      <c r="G25" s="199"/>
      <c r="H25" s="198"/>
      <c r="I25" s="198"/>
      <c r="J25" s="198"/>
      <c r="K25" s="198"/>
      <c r="L25" s="198"/>
      <c r="M25" s="198"/>
      <c r="N25" s="198"/>
      <c r="O25" s="198"/>
      <c r="P25" s="198"/>
    </row>
    <row r="26" spans="1:16" ht="39">
      <c r="A26" s="198"/>
      <c r="B26" s="185"/>
      <c r="C26" s="193" t="s">
        <v>5</v>
      </c>
      <c r="D26" s="358" t="s">
        <v>18</v>
      </c>
      <c r="E26" s="354"/>
      <c r="F26" s="351"/>
      <c r="G26" s="199" t="s">
        <v>98</v>
      </c>
      <c r="H26" s="198"/>
      <c r="I26" s="198"/>
      <c r="J26" s="198"/>
      <c r="K26" s="198"/>
      <c r="L26" s="198"/>
      <c r="M26" s="198"/>
      <c r="N26" s="198"/>
      <c r="O26" s="198"/>
      <c r="P26" s="198"/>
    </row>
    <row r="27" spans="1:16" ht="12.75">
      <c r="A27" s="198"/>
      <c r="B27" s="185"/>
      <c r="C27" s="188"/>
      <c r="D27" s="185"/>
      <c r="E27" s="189"/>
      <c r="F27" s="351"/>
      <c r="G27" s="199"/>
      <c r="H27" s="198"/>
      <c r="I27" s="198"/>
      <c r="J27" s="198"/>
      <c r="K27" s="198"/>
      <c r="L27" s="198"/>
      <c r="M27" s="198"/>
      <c r="N27" s="198"/>
      <c r="O27" s="198"/>
      <c r="P27" s="198"/>
    </row>
    <row r="28" spans="1:16" ht="12.75">
      <c r="A28" s="198"/>
      <c r="B28" s="185"/>
      <c r="C28" s="362" t="s">
        <v>89</v>
      </c>
      <c r="D28" s="363"/>
      <c r="E28" s="363"/>
      <c r="F28" s="351"/>
      <c r="G28" s="199"/>
      <c r="H28" s="198"/>
      <c r="I28" s="198"/>
      <c r="J28" s="198"/>
      <c r="K28" s="198"/>
      <c r="L28" s="198"/>
      <c r="M28" s="198"/>
      <c r="N28" s="198"/>
      <c r="O28" s="198"/>
      <c r="P28" s="198"/>
    </row>
    <row r="29" spans="1:16" ht="12.75">
      <c r="A29" s="198"/>
      <c r="B29" s="187"/>
      <c r="C29" s="191"/>
      <c r="D29" s="187"/>
      <c r="E29" s="192"/>
      <c r="F29" s="351"/>
      <c r="G29" s="199"/>
      <c r="H29" s="198"/>
      <c r="I29" s="198"/>
      <c r="J29" s="198"/>
      <c r="K29" s="198"/>
      <c r="L29" s="198"/>
      <c r="M29" s="198"/>
      <c r="N29" s="198"/>
      <c r="O29" s="198"/>
      <c r="P29" s="198"/>
    </row>
    <row r="30" spans="1:16" ht="78.75">
      <c r="A30" s="198"/>
      <c r="B30" s="187"/>
      <c r="C30" s="193" t="s">
        <v>5</v>
      </c>
      <c r="D30" s="358" t="s">
        <v>122</v>
      </c>
      <c r="E30" s="354"/>
      <c r="F30" s="351"/>
      <c r="G30" s="199" t="s">
        <v>12</v>
      </c>
      <c r="H30" s="198"/>
      <c r="I30" s="198"/>
      <c r="J30" s="198"/>
      <c r="K30" s="198"/>
      <c r="L30" s="198"/>
      <c r="M30" s="198"/>
      <c r="N30" s="198"/>
      <c r="O30" s="198"/>
      <c r="P30" s="198"/>
    </row>
    <row r="31" spans="1:16" ht="26.25">
      <c r="A31" s="198"/>
      <c r="B31" s="185"/>
      <c r="C31" s="193" t="s">
        <v>5</v>
      </c>
      <c r="D31" s="358" t="s">
        <v>101</v>
      </c>
      <c r="E31" s="354"/>
      <c r="F31" s="351"/>
      <c r="G31" s="199" t="s">
        <v>0</v>
      </c>
      <c r="H31" s="198"/>
      <c r="I31" s="198"/>
      <c r="J31" s="198"/>
      <c r="K31" s="198"/>
      <c r="L31" s="198"/>
      <c r="M31" s="198"/>
      <c r="N31" s="198"/>
      <c r="O31" s="198"/>
      <c r="P31" s="198"/>
    </row>
    <row r="32" spans="1:16" ht="12.75">
      <c r="A32" s="198"/>
      <c r="B32" s="185"/>
      <c r="C32" s="185"/>
      <c r="D32" s="185"/>
      <c r="E32" s="189"/>
      <c r="F32" s="351"/>
      <c r="G32" s="199"/>
      <c r="H32" s="198"/>
      <c r="I32" s="198"/>
      <c r="J32" s="198"/>
      <c r="K32" s="198"/>
      <c r="L32" s="198"/>
      <c r="M32" s="198"/>
      <c r="N32" s="198"/>
      <c r="O32" s="198"/>
      <c r="P32" s="198"/>
    </row>
    <row r="33" spans="1:16" ht="12.75">
      <c r="A33" s="198"/>
      <c r="B33" s="185"/>
      <c r="C33" s="362" t="s">
        <v>90</v>
      </c>
      <c r="D33" s="363"/>
      <c r="E33" s="363"/>
      <c r="F33" s="351"/>
      <c r="G33" s="199"/>
      <c r="H33" s="198"/>
      <c r="I33" s="198"/>
      <c r="J33" s="198"/>
      <c r="K33" s="198"/>
      <c r="L33" s="198"/>
      <c r="M33" s="198"/>
      <c r="N33" s="198"/>
      <c r="O33" s="198"/>
      <c r="P33" s="198"/>
    </row>
    <row r="34" spans="1:16" ht="12.75">
      <c r="A34" s="198"/>
      <c r="B34" s="187"/>
      <c r="C34" s="188"/>
      <c r="D34" s="185"/>
      <c r="E34" s="189"/>
      <c r="F34" s="351"/>
      <c r="G34" s="199"/>
      <c r="H34" s="198"/>
      <c r="I34" s="198"/>
      <c r="J34" s="198"/>
      <c r="K34" s="198"/>
      <c r="L34" s="198"/>
      <c r="M34" s="198"/>
      <c r="N34" s="198"/>
      <c r="O34" s="198"/>
      <c r="P34" s="198"/>
    </row>
    <row r="35" spans="1:16" ht="78.75">
      <c r="A35" s="198"/>
      <c r="B35" s="185"/>
      <c r="C35" s="193" t="s">
        <v>5</v>
      </c>
      <c r="D35" s="358" t="s">
        <v>102</v>
      </c>
      <c r="E35" s="354"/>
      <c r="F35" s="351"/>
      <c r="G35" s="199" t="s">
        <v>12</v>
      </c>
      <c r="H35" s="198"/>
      <c r="I35" s="198"/>
      <c r="J35" s="198"/>
      <c r="K35" s="198"/>
      <c r="L35" s="198"/>
      <c r="M35" s="198"/>
      <c r="N35" s="198"/>
      <c r="O35" s="198"/>
      <c r="P35" s="198"/>
    </row>
    <row r="36" spans="1:16" ht="13.5">
      <c r="A36" s="198"/>
      <c r="B36" s="185"/>
      <c r="C36" s="193" t="s">
        <v>5</v>
      </c>
      <c r="D36" s="358" t="s">
        <v>9</v>
      </c>
      <c r="E36" s="354"/>
      <c r="F36" s="351"/>
      <c r="G36" s="199"/>
      <c r="H36" s="198"/>
      <c r="I36" s="198"/>
      <c r="J36" s="198"/>
      <c r="K36" s="198"/>
      <c r="L36" s="198"/>
      <c r="M36" s="198"/>
      <c r="N36" s="198"/>
      <c r="O36" s="198"/>
      <c r="P36" s="198"/>
    </row>
    <row r="37" spans="1:16" ht="26.25">
      <c r="A37" s="198"/>
      <c r="B37" s="185"/>
      <c r="C37" s="193" t="s">
        <v>5</v>
      </c>
      <c r="D37" s="358" t="s">
        <v>10</v>
      </c>
      <c r="E37" s="354"/>
      <c r="F37" s="351"/>
      <c r="G37" s="199" t="s">
        <v>0</v>
      </c>
      <c r="H37" s="198"/>
      <c r="I37" s="198"/>
      <c r="J37" s="198"/>
      <c r="K37" s="198"/>
      <c r="L37" s="198"/>
      <c r="M37" s="198"/>
      <c r="N37" s="198"/>
      <c r="O37" s="198"/>
      <c r="P37" s="198"/>
    </row>
    <row r="38" spans="1:16" ht="12.75">
      <c r="A38" s="198"/>
      <c r="B38" s="185"/>
      <c r="C38" s="185"/>
      <c r="D38" s="185"/>
      <c r="E38" s="189"/>
      <c r="F38" s="351"/>
      <c r="G38" s="199"/>
      <c r="H38" s="198"/>
      <c r="I38" s="198"/>
      <c r="J38" s="198"/>
      <c r="K38" s="198"/>
      <c r="L38" s="198"/>
      <c r="M38" s="198"/>
      <c r="N38" s="198"/>
      <c r="O38" s="198"/>
      <c r="P38" s="198"/>
    </row>
    <row r="39" spans="1:16" ht="12.75">
      <c r="A39" s="198"/>
      <c r="B39" s="185"/>
      <c r="C39" s="191" t="s">
        <v>91</v>
      </c>
      <c r="D39" s="187"/>
      <c r="E39" s="192"/>
      <c r="F39" s="351"/>
      <c r="G39" s="199"/>
      <c r="H39" s="198"/>
      <c r="I39" s="198"/>
      <c r="J39" s="198"/>
      <c r="K39" s="198"/>
      <c r="L39" s="198"/>
      <c r="M39" s="198"/>
      <c r="N39" s="198"/>
      <c r="O39" s="198"/>
      <c r="P39" s="198"/>
    </row>
    <row r="40" spans="1:16" ht="12.75">
      <c r="A40" s="198"/>
      <c r="B40" s="187"/>
      <c r="C40" s="188"/>
      <c r="D40" s="185"/>
      <c r="E40" s="189"/>
      <c r="F40" s="351"/>
      <c r="G40" s="199"/>
      <c r="H40" s="198"/>
      <c r="I40" s="198"/>
      <c r="J40" s="198"/>
      <c r="K40" s="198"/>
      <c r="L40" s="198"/>
      <c r="M40" s="198"/>
      <c r="N40" s="198"/>
      <c r="O40" s="198"/>
      <c r="P40" s="198"/>
    </row>
    <row r="41" spans="1:16" ht="52.5">
      <c r="A41" s="198"/>
      <c r="B41" s="185"/>
      <c r="C41" s="193" t="s">
        <v>5</v>
      </c>
      <c r="D41" s="358" t="s">
        <v>13</v>
      </c>
      <c r="E41" s="354"/>
      <c r="F41" s="351"/>
      <c r="G41" s="199" t="s">
        <v>97</v>
      </c>
      <c r="H41" s="198"/>
      <c r="I41" s="198"/>
      <c r="J41" s="198"/>
      <c r="K41" s="198"/>
      <c r="L41" s="198"/>
      <c r="M41" s="198"/>
      <c r="N41" s="198"/>
      <c r="O41" s="198"/>
      <c r="P41" s="198"/>
    </row>
    <row r="42" spans="1:16" ht="13.5">
      <c r="A42" s="198"/>
      <c r="B42" s="185"/>
      <c r="C42" s="193" t="s">
        <v>5</v>
      </c>
      <c r="D42" s="358" t="s">
        <v>11</v>
      </c>
      <c r="E42" s="354"/>
      <c r="F42" s="351"/>
      <c r="G42" s="199"/>
      <c r="H42" s="198"/>
      <c r="I42" s="198"/>
      <c r="J42" s="198"/>
      <c r="K42" s="198"/>
      <c r="L42" s="198"/>
      <c r="M42" s="198"/>
      <c r="N42" s="198"/>
      <c r="O42" s="198"/>
      <c r="P42" s="198"/>
    </row>
    <row r="43" spans="1:16" ht="13.5">
      <c r="A43" s="198"/>
      <c r="B43" s="185"/>
      <c r="C43" s="193" t="s">
        <v>5</v>
      </c>
      <c r="D43" s="358" t="s">
        <v>131</v>
      </c>
      <c r="E43" s="354"/>
      <c r="F43" s="351"/>
      <c r="G43" s="199"/>
      <c r="H43" s="198"/>
      <c r="I43" s="198"/>
      <c r="J43" s="198"/>
      <c r="K43" s="198"/>
      <c r="L43" s="198"/>
      <c r="M43" s="198"/>
      <c r="N43" s="198"/>
      <c r="O43" s="198"/>
      <c r="P43" s="198"/>
    </row>
    <row r="44" spans="1:16" ht="12.75">
      <c r="A44" s="198"/>
      <c r="B44" s="185"/>
      <c r="C44" s="188"/>
      <c r="D44" s="185"/>
      <c r="E44" s="189"/>
      <c r="F44" s="351"/>
      <c r="G44" s="199"/>
      <c r="H44" s="198"/>
      <c r="I44" s="198"/>
      <c r="J44" s="198"/>
      <c r="K44" s="198"/>
      <c r="L44" s="198"/>
      <c r="M44" s="198"/>
      <c r="N44" s="198"/>
      <c r="O44" s="198"/>
      <c r="P44" s="198"/>
    </row>
    <row r="45" spans="1:16" ht="39">
      <c r="A45" s="198"/>
      <c r="B45" s="185"/>
      <c r="C45" s="194" t="s">
        <v>92</v>
      </c>
      <c r="D45" s="357" t="s">
        <v>93</v>
      </c>
      <c r="E45" s="354"/>
      <c r="F45" s="351"/>
      <c r="G45" s="199" t="s">
        <v>98</v>
      </c>
      <c r="H45" s="198"/>
      <c r="I45" s="198"/>
      <c r="J45" s="198"/>
      <c r="K45" s="198"/>
      <c r="L45" s="198"/>
      <c r="M45" s="198"/>
      <c r="N45" s="198"/>
      <c r="O45" s="198"/>
      <c r="P45" s="198"/>
    </row>
    <row r="46" spans="1:16" ht="12.75">
      <c r="A46" s="198"/>
      <c r="B46" s="185"/>
      <c r="C46" s="185"/>
      <c r="D46" s="185"/>
      <c r="E46" s="189"/>
      <c r="F46" s="351"/>
      <c r="G46" s="199"/>
      <c r="H46" s="198"/>
      <c r="I46" s="198"/>
      <c r="J46" s="198"/>
      <c r="K46" s="198"/>
      <c r="L46" s="198"/>
      <c r="M46" s="198"/>
      <c r="N46" s="198"/>
      <c r="O46" s="198"/>
      <c r="P46" s="198"/>
    </row>
    <row r="47" spans="1:16" ht="25.5">
      <c r="A47" s="198"/>
      <c r="B47" s="185"/>
      <c r="C47" s="185"/>
      <c r="D47" s="185"/>
      <c r="E47" s="195" t="s">
        <v>17</v>
      </c>
      <c r="F47" s="351"/>
      <c r="G47" s="199"/>
      <c r="H47" s="198"/>
      <c r="I47" s="198"/>
      <c r="J47" s="198"/>
      <c r="K47" s="198"/>
      <c r="L47" s="198"/>
      <c r="M47" s="198"/>
      <c r="N47" s="198"/>
      <c r="O47" s="198"/>
      <c r="P47" s="198"/>
    </row>
    <row r="48" spans="1:16" ht="12.75">
      <c r="A48" s="198"/>
      <c r="B48" s="185"/>
      <c r="C48" s="185"/>
      <c r="D48" s="185"/>
      <c r="E48" s="189"/>
      <c r="F48" s="351"/>
      <c r="G48" s="199"/>
      <c r="H48" s="198"/>
      <c r="I48" s="198"/>
      <c r="J48" s="198"/>
      <c r="K48" s="198"/>
      <c r="L48" s="198"/>
      <c r="M48" s="198"/>
      <c r="N48" s="198"/>
      <c r="O48" s="198"/>
      <c r="P48" s="198"/>
    </row>
    <row r="49" spans="1:16" ht="38.25">
      <c r="A49" s="198"/>
      <c r="B49" s="185"/>
      <c r="C49" s="185"/>
      <c r="D49" s="185"/>
      <c r="E49" s="195" t="s">
        <v>16</v>
      </c>
      <c r="F49" s="351"/>
      <c r="G49" s="199"/>
      <c r="H49" s="198"/>
      <c r="I49" s="198"/>
      <c r="J49" s="198"/>
      <c r="K49" s="198"/>
      <c r="L49" s="198"/>
      <c r="M49" s="198"/>
      <c r="N49" s="198"/>
      <c r="O49" s="198"/>
      <c r="P49" s="198"/>
    </row>
    <row r="50" spans="1:16" ht="12.75">
      <c r="A50" s="198"/>
      <c r="B50" s="185"/>
      <c r="C50" s="185"/>
      <c r="D50" s="185"/>
      <c r="E50" s="189"/>
      <c r="F50" s="351"/>
      <c r="G50" s="199"/>
      <c r="H50" s="198"/>
      <c r="I50" s="198"/>
      <c r="J50" s="198"/>
      <c r="K50" s="198"/>
      <c r="L50" s="198"/>
      <c r="M50" s="198"/>
      <c r="N50" s="198"/>
      <c r="O50" s="198"/>
      <c r="P50" s="198"/>
    </row>
    <row r="51" spans="1:16" ht="38.25">
      <c r="A51" s="198"/>
      <c r="B51" s="185"/>
      <c r="C51" s="188"/>
      <c r="D51" s="185"/>
      <c r="E51" s="195" t="s">
        <v>15</v>
      </c>
      <c r="F51" s="351"/>
      <c r="G51" s="199"/>
      <c r="H51" s="198"/>
      <c r="I51" s="198"/>
      <c r="J51" s="198"/>
      <c r="K51" s="198"/>
      <c r="L51" s="198"/>
      <c r="M51" s="198"/>
      <c r="N51" s="198"/>
      <c r="O51" s="198"/>
      <c r="P51" s="198"/>
    </row>
    <row r="52" spans="1:16" ht="12.75">
      <c r="A52" s="198"/>
      <c r="B52" s="185"/>
      <c r="C52" s="185"/>
      <c r="D52" s="185"/>
      <c r="E52" s="189"/>
      <c r="F52" s="351"/>
      <c r="G52" s="199"/>
      <c r="H52" s="198"/>
      <c r="I52" s="198"/>
      <c r="J52" s="198"/>
      <c r="K52" s="198"/>
      <c r="L52" s="198"/>
      <c r="M52" s="198"/>
      <c r="N52" s="198"/>
      <c r="O52" s="198"/>
      <c r="P52" s="198"/>
    </row>
    <row r="53" spans="1:16" ht="25.5">
      <c r="A53" s="198"/>
      <c r="B53" s="185"/>
      <c r="C53" s="196"/>
      <c r="D53" s="185"/>
      <c r="E53" s="195" t="s">
        <v>94</v>
      </c>
      <c r="F53" s="351"/>
      <c r="G53" s="199"/>
      <c r="H53" s="198"/>
      <c r="I53" s="198"/>
      <c r="J53" s="198"/>
      <c r="K53" s="198"/>
      <c r="L53" s="198"/>
      <c r="M53" s="198"/>
      <c r="N53" s="198"/>
      <c r="O53" s="198"/>
      <c r="P53" s="198"/>
    </row>
    <row r="54" spans="1:16" ht="12.75">
      <c r="A54" s="198"/>
      <c r="B54" s="185"/>
      <c r="C54" s="185"/>
      <c r="D54" s="185"/>
      <c r="E54" s="189"/>
      <c r="F54" s="351"/>
      <c r="G54" s="199"/>
      <c r="H54" s="198"/>
      <c r="I54" s="198"/>
      <c r="J54" s="198"/>
      <c r="K54" s="198"/>
      <c r="L54" s="198"/>
      <c r="M54" s="198"/>
      <c r="N54" s="198"/>
      <c r="O54" s="198"/>
      <c r="P54" s="198"/>
    </row>
    <row r="55" spans="1:16" ht="12.75">
      <c r="A55" s="198"/>
      <c r="B55" s="185"/>
      <c r="C55" s="188"/>
      <c r="D55" s="185"/>
      <c r="E55" s="189"/>
      <c r="F55" s="351"/>
      <c r="G55" s="199"/>
      <c r="H55" s="198"/>
      <c r="I55" s="198"/>
      <c r="J55" s="198"/>
      <c r="K55" s="198"/>
      <c r="L55" s="198"/>
      <c r="M55" s="198"/>
      <c r="N55" s="198"/>
      <c r="O55" s="198"/>
      <c r="P55" s="198"/>
    </row>
    <row r="56" spans="1:16" ht="12.75">
      <c r="A56" s="198"/>
      <c r="B56" s="185"/>
      <c r="C56" s="356" t="s">
        <v>95</v>
      </c>
      <c r="D56" s="356"/>
      <c r="E56" s="356"/>
      <c r="F56" s="351"/>
      <c r="G56" s="199"/>
      <c r="H56" s="198"/>
      <c r="I56" s="198"/>
      <c r="J56" s="198"/>
      <c r="K56" s="198"/>
      <c r="L56" s="198"/>
      <c r="M56" s="198"/>
      <c r="N56" s="198"/>
      <c r="O56" s="198"/>
      <c r="P56" s="198"/>
    </row>
    <row r="57" spans="1:16" ht="12.75">
      <c r="A57" s="198"/>
      <c r="B57" s="185"/>
      <c r="C57" s="191"/>
      <c r="D57" s="187"/>
      <c r="E57" s="192"/>
      <c r="F57" s="351"/>
      <c r="G57" s="199"/>
      <c r="H57" s="198"/>
      <c r="I57" s="198"/>
      <c r="J57" s="198"/>
      <c r="K57" s="198"/>
      <c r="L57" s="198"/>
      <c r="M57" s="198"/>
      <c r="N57" s="198"/>
      <c r="O57" s="198"/>
      <c r="P57" s="198"/>
    </row>
    <row r="58" spans="1:16" ht="52.5">
      <c r="A58" s="198"/>
      <c r="B58" s="187"/>
      <c r="C58" s="193" t="s">
        <v>5</v>
      </c>
      <c r="D58" s="358" t="s">
        <v>132</v>
      </c>
      <c r="E58" s="354"/>
      <c r="F58" s="351"/>
      <c r="G58" s="199" t="s">
        <v>97</v>
      </c>
      <c r="H58" s="198"/>
      <c r="I58" s="198"/>
      <c r="J58" s="198"/>
      <c r="K58" s="198"/>
      <c r="L58" s="198"/>
      <c r="M58" s="198"/>
      <c r="N58" s="198"/>
      <c r="O58" s="198"/>
      <c r="P58" s="198"/>
    </row>
    <row r="59" spans="1:16" ht="12.75">
      <c r="A59" s="198"/>
      <c r="B59" s="187"/>
      <c r="C59" s="193"/>
      <c r="D59" s="282"/>
      <c r="E59" s="281"/>
      <c r="F59" s="351"/>
      <c r="G59" s="199"/>
      <c r="H59" s="198"/>
      <c r="I59" s="198"/>
      <c r="J59" s="198"/>
      <c r="K59" s="198"/>
      <c r="L59" s="198"/>
      <c r="M59" s="198"/>
      <c r="N59" s="198"/>
      <c r="O59" s="198"/>
      <c r="P59" s="198"/>
    </row>
    <row r="60" spans="1:16" ht="52.5">
      <c r="A60" s="198"/>
      <c r="B60" s="187"/>
      <c r="C60" s="193"/>
      <c r="D60" s="359" t="s">
        <v>133</v>
      </c>
      <c r="E60" s="359"/>
      <c r="F60" s="351"/>
      <c r="G60" s="199" t="s">
        <v>97</v>
      </c>
      <c r="H60" s="198"/>
      <c r="I60" s="198"/>
      <c r="J60" s="198"/>
      <c r="K60" s="198"/>
      <c r="L60" s="198"/>
      <c r="M60" s="198"/>
      <c r="N60" s="198"/>
      <c r="O60" s="198"/>
      <c r="P60" s="198"/>
    </row>
    <row r="61" spans="1:16" ht="12.75">
      <c r="A61" s="198"/>
      <c r="B61" s="185"/>
      <c r="C61" s="193"/>
      <c r="D61" s="190"/>
      <c r="E61" s="189"/>
      <c r="F61" s="351"/>
      <c r="G61" s="199"/>
      <c r="H61" s="198"/>
      <c r="I61" s="198"/>
      <c r="J61" s="198"/>
      <c r="K61" s="198"/>
      <c r="L61" s="198"/>
      <c r="M61" s="198"/>
      <c r="N61" s="198"/>
      <c r="O61" s="198"/>
      <c r="P61" s="198"/>
    </row>
    <row r="62" spans="1:16" ht="26.25">
      <c r="A62" s="198"/>
      <c r="B62" s="185"/>
      <c r="C62" s="194" t="s">
        <v>92</v>
      </c>
      <c r="D62" s="357" t="s">
        <v>96</v>
      </c>
      <c r="E62" s="354"/>
      <c r="F62" s="351"/>
      <c r="G62" s="199" t="s">
        <v>0</v>
      </c>
      <c r="H62" s="198"/>
      <c r="I62" s="198"/>
      <c r="J62" s="198"/>
      <c r="K62" s="198"/>
      <c r="L62" s="198"/>
      <c r="M62" s="198"/>
      <c r="N62" s="198"/>
      <c r="O62" s="198"/>
      <c r="P62" s="198"/>
    </row>
    <row r="63" spans="1:16" ht="12.75">
      <c r="A63" s="198"/>
      <c r="B63" s="185"/>
      <c r="C63" s="185"/>
      <c r="D63" s="185"/>
      <c r="E63" s="189"/>
      <c r="F63" s="209"/>
      <c r="G63" s="198"/>
      <c r="H63" s="198"/>
      <c r="I63" s="198"/>
      <c r="J63" s="198"/>
      <c r="K63" s="198"/>
      <c r="L63" s="198"/>
      <c r="M63" s="198"/>
      <c r="N63" s="198"/>
      <c r="O63" s="198"/>
      <c r="P63" s="198"/>
    </row>
    <row r="64" spans="1:16" ht="12.75">
      <c r="A64" s="198"/>
      <c r="B64" s="201"/>
      <c r="C64" s="201"/>
      <c r="D64" s="201"/>
      <c r="E64" s="202"/>
      <c r="F64" s="199"/>
      <c r="G64" s="198"/>
      <c r="H64" s="198"/>
      <c r="I64" s="198"/>
      <c r="J64" s="198"/>
      <c r="K64" s="198"/>
      <c r="L64" s="198"/>
      <c r="M64" s="198"/>
      <c r="N64" s="198"/>
      <c r="O64" s="198"/>
      <c r="P64" s="198"/>
    </row>
    <row r="65" spans="1:16" ht="12.75">
      <c r="A65" s="198"/>
      <c r="B65" s="201"/>
      <c r="C65" s="201"/>
      <c r="D65" s="201"/>
      <c r="E65" s="202"/>
      <c r="F65" s="199"/>
      <c r="G65" s="198"/>
      <c r="H65" s="198"/>
      <c r="I65" s="198"/>
      <c r="J65" s="198"/>
      <c r="K65" s="198"/>
      <c r="L65" s="198"/>
      <c r="M65" s="198"/>
      <c r="N65" s="198"/>
      <c r="O65" s="198"/>
      <c r="P65" s="198"/>
    </row>
    <row r="66" spans="1:16" ht="12.75">
      <c r="A66" s="198"/>
      <c r="B66" s="201"/>
      <c r="C66" s="201"/>
      <c r="D66" s="201"/>
      <c r="E66" s="202"/>
      <c r="F66" s="199"/>
      <c r="G66" s="198"/>
      <c r="H66" s="198"/>
      <c r="I66" s="198"/>
      <c r="J66" s="198"/>
      <c r="K66" s="198"/>
      <c r="L66" s="198"/>
      <c r="M66" s="198"/>
      <c r="N66" s="198"/>
      <c r="O66" s="198"/>
      <c r="P66" s="198"/>
    </row>
    <row r="67" spans="1:16" ht="12.75">
      <c r="A67" s="198"/>
      <c r="B67" s="201"/>
      <c r="C67" s="201"/>
      <c r="D67" s="201"/>
      <c r="E67" s="202"/>
      <c r="F67" s="199"/>
      <c r="G67" s="198"/>
      <c r="H67" s="198"/>
      <c r="I67" s="198"/>
      <c r="J67" s="198"/>
      <c r="K67" s="198"/>
      <c r="L67" s="198"/>
      <c r="M67" s="198"/>
      <c r="N67" s="198"/>
      <c r="O67" s="198"/>
      <c r="P67" s="198"/>
    </row>
    <row r="68" spans="1:16" ht="12.75">
      <c r="A68" s="198"/>
      <c r="B68" s="201"/>
      <c r="C68" s="201"/>
      <c r="D68" s="201"/>
      <c r="E68" s="202"/>
      <c r="F68" s="199"/>
      <c r="G68" s="198"/>
      <c r="H68" s="198"/>
      <c r="I68" s="198"/>
      <c r="J68" s="198"/>
      <c r="K68" s="198"/>
      <c r="L68" s="198"/>
      <c r="M68" s="198"/>
      <c r="N68" s="198"/>
      <c r="O68" s="198"/>
      <c r="P68" s="198"/>
    </row>
    <row r="69" spans="1:16" ht="12.75">
      <c r="A69" s="198"/>
      <c r="B69" s="201"/>
      <c r="C69" s="201"/>
      <c r="D69" s="201"/>
      <c r="E69" s="202"/>
      <c r="F69" s="199"/>
      <c r="G69" s="198"/>
      <c r="H69" s="198"/>
      <c r="I69" s="198"/>
      <c r="J69" s="198"/>
      <c r="K69" s="198"/>
      <c r="L69" s="198"/>
      <c r="M69" s="198"/>
      <c r="N69" s="198"/>
      <c r="O69" s="198"/>
      <c r="P69" s="198"/>
    </row>
    <row r="70" spans="1:16" ht="12.75">
      <c r="A70" s="198"/>
      <c r="B70" s="201"/>
      <c r="C70" s="201"/>
      <c r="D70" s="201"/>
      <c r="E70" s="202"/>
      <c r="F70" s="199"/>
      <c r="G70" s="198"/>
      <c r="H70" s="198"/>
      <c r="I70" s="198"/>
      <c r="J70" s="198"/>
      <c r="K70" s="198"/>
      <c r="L70" s="198"/>
      <c r="M70" s="198"/>
      <c r="N70" s="198"/>
      <c r="O70" s="198"/>
      <c r="P70" s="198"/>
    </row>
    <row r="71" spans="1:16" ht="12.75">
      <c r="A71" s="198"/>
      <c r="B71" s="201"/>
      <c r="C71" s="201"/>
      <c r="D71" s="201"/>
      <c r="E71" s="202"/>
      <c r="F71" s="199"/>
      <c r="G71" s="198"/>
      <c r="H71" s="198"/>
      <c r="I71" s="198"/>
      <c r="J71" s="198"/>
      <c r="K71" s="198"/>
      <c r="L71" s="198"/>
      <c r="M71" s="198"/>
      <c r="N71" s="198"/>
      <c r="O71" s="198"/>
      <c r="P71" s="198"/>
    </row>
    <row r="72" spans="1:16" ht="12.75">
      <c r="A72" s="198"/>
      <c r="B72" s="201"/>
      <c r="C72" s="201"/>
      <c r="D72" s="201"/>
      <c r="E72" s="202"/>
      <c r="F72" s="199"/>
      <c r="G72" s="198"/>
      <c r="H72" s="198"/>
      <c r="I72" s="198"/>
      <c r="J72" s="198"/>
      <c r="K72" s="198"/>
      <c r="L72" s="198"/>
      <c r="M72" s="198"/>
      <c r="N72" s="198"/>
      <c r="O72" s="198"/>
      <c r="P72" s="198"/>
    </row>
    <row r="73" spans="1:16" ht="12.75">
      <c r="A73" s="198"/>
      <c r="B73" s="201"/>
      <c r="C73" s="201"/>
      <c r="D73" s="201"/>
      <c r="E73" s="202"/>
      <c r="F73" s="199"/>
      <c r="G73" s="198"/>
      <c r="H73" s="198"/>
      <c r="I73" s="198"/>
      <c r="J73" s="198"/>
      <c r="K73" s="198"/>
      <c r="L73" s="198"/>
      <c r="M73" s="198"/>
      <c r="N73" s="198"/>
      <c r="O73" s="198"/>
      <c r="P73" s="198"/>
    </row>
    <row r="74" spans="1:16" ht="12.75">
      <c r="A74" s="198"/>
      <c r="B74" s="201"/>
      <c r="C74" s="201"/>
      <c r="D74" s="201"/>
      <c r="E74" s="202"/>
      <c r="F74" s="199"/>
      <c r="G74" s="198"/>
      <c r="H74" s="198"/>
      <c r="I74" s="198"/>
      <c r="J74" s="198"/>
      <c r="K74" s="198"/>
      <c r="L74" s="198"/>
      <c r="M74" s="198"/>
      <c r="N74" s="198"/>
      <c r="O74" s="198"/>
      <c r="P74" s="198"/>
    </row>
    <row r="75" spans="1:16" ht="12.75">
      <c r="A75" s="198"/>
      <c r="B75" s="201"/>
      <c r="C75" s="201"/>
      <c r="D75" s="201"/>
      <c r="E75" s="202"/>
      <c r="F75" s="199"/>
      <c r="G75" s="198"/>
      <c r="H75" s="198"/>
      <c r="I75" s="198"/>
      <c r="J75" s="198"/>
      <c r="K75" s="198"/>
      <c r="L75" s="198"/>
      <c r="M75" s="198"/>
      <c r="N75" s="198"/>
      <c r="O75" s="198"/>
      <c r="P75" s="198"/>
    </row>
    <row r="76" spans="1:16" ht="12.75">
      <c r="A76" s="198"/>
      <c r="B76" s="201"/>
      <c r="C76" s="201"/>
      <c r="D76" s="201"/>
      <c r="E76" s="202"/>
      <c r="F76" s="199"/>
      <c r="G76" s="198"/>
      <c r="H76" s="198"/>
      <c r="I76" s="198"/>
      <c r="J76" s="198"/>
      <c r="K76" s="198"/>
      <c r="L76" s="198"/>
      <c r="M76" s="198"/>
      <c r="N76" s="198"/>
      <c r="O76" s="198"/>
      <c r="P76" s="198"/>
    </row>
    <row r="77" spans="2:6" s="205" customFormat="1" ht="12.75">
      <c r="B77" s="207"/>
      <c r="C77" s="207"/>
      <c r="D77" s="207"/>
      <c r="E77" s="208"/>
      <c r="F77" s="203"/>
    </row>
    <row r="78" spans="2:6" s="205" customFormat="1" ht="12.75">
      <c r="B78" s="207"/>
      <c r="C78" s="207"/>
      <c r="D78" s="207"/>
      <c r="E78" s="208"/>
      <c r="F78" s="203"/>
    </row>
    <row r="79" spans="2:6" s="205" customFormat="1" ht="12.75">
      <c r="B79" s="207"/>
      <c r="C79" s="207"/>
      <c r="D79" s="207"/>
      <c r="E79" s="208"/>
      <c r="F79" s="203"/>
    </row>
    <row r="80" spans="2:6" s="205" customFormat="1" ht="12.75">
      <c r="B80" s="207"/>
      <c r="C80" s="207"/>
      <c r="D80" s="207"/>
      <c r="E80" s="208"/>
      <c r="F80" s="203"/>
    </row>
    <row r="81" spans="2:6" s="205" customFormat="1" ht="12.75">
      <c r="B81" s="207"/>
      <c r="C81" s="207"/>
      <c r="D81" s="207"/>
      <c r="E81" s="208"/>
      <c r="F81" s="203"/>
    </row>
    <row r="82" spans="2:6" s="205" customFormat="1" ht="12.75">
      <c r="B82" s="207"/>
      <c r="C82" s="207"/>
      <c r="D82" s="207"/>
      <c r="E82" s="208"/>
      <c r="F82" s="203"/>
    </row>
    <row r="83" spans="2:6" s="205" customFormat="1" ht="12.75">
      <c r="B83" s="207"/>
      <c r="C83" s="207"/>
      <c r="D83" s="207"/>
      <c r="E83" s="208"/>
      <c r="F83" s="203"/>
    </row>
    <row r="84" spans="2:6" s="205" customFormat="1" ht="12.75">
      <c r="B84" s="207"/>
      <c r="C84" s="207"/>
      <c r="D84" s="207"/>
      <c r="E84" s="208"/>
      <c r="F84" s="203"/>
    </row>
    <row r="85" spans="2:6" s="205" customFormat="1" ht="12.75">
      <c r="B85" s="207"/>
      <c r="C85" s="207"/>
      <c r="D85" s="207"/>
      <c r="E85" s="208"/>
      <c r="F85" s="203"/>
    </row>
    <row r="86" spans="2:6" s="205" customFormat="1" ht="12.75">
      <c r="B86" s="207"/>
      <c r="C86" s="207"/>
      <c r="D86" s="207"/>
      <c r="E86" s="208"/>
      <c r="F86" s="203"/>
    </row>
    <row r="87" spans="2:6" s="205" customFormat="1" ht="12.75">
      <c r="B87" s="207"/>
      <c r="C87" s="207"/>
      <c r="D87" s="207"/>
      <c r="E87" s="208"/>
      <c r="F87" s="203"/>
    </row>
    <row r="88" spans="2:6" s="205" customFormat="1" ht="12.75">
      <c r="B88" s="207"/>
      <c r="C88" s="207"/>
      <c r="D88" s="207"/>
      <c r="E88" s="208"/>
      <c r="F88" s="203"/>
    </row>
    <row r="89" spans="2:6" s="205" customFormat="1" ht="12.75">
      <c r="B89" s="207"/>
      <c r="C89" s="207"/>
      <c r="D89" s="207"/>
      <c r="E89" s="208"/>
      <c r="F89" s="203"/>
    </row>
    <row r="90" spans="2:6" s="205" customFormat="1" ht="12.75">
      <c r="B90" s="207"/>
      <c r="C90" s="207"/>
      <c r="D90" s="207"/>
      <c r="E90" s="208"/>
      <c r="F90" s="203"/>
    </row>
    <row r="91" spans="2:6" s="205" customFormat="1" ht="12.75">
      <c r="B91" s="207"/>
      <c r="C91" s="207"/>
      <c r="D91" s="207"/>
      <c r="E91" s="208"/>
      <c r="F91" s="203"/>
    </row>
    <row r="92" spans="2:6" s="205" customFormat="1" ht="12.75">
      <c r="B92" s="207"/>
      <c r="C92" s="207"/>
      <c r="D92" s="207"/>
      <c r="E92" s="208"/>
      <c r="F92" s="203"/>
    </row>
    <row r="93" spans="2:6" s="205" customFormat="1" ht="12.75">
      <c r="B93" s="207"/>
      <c r="C93" s="207"/>
      <c r="D93" s="207"/>
      <c r="E93" s="208"/>
      <c r="F93" s="203"/>
    </row>
    <row r="94" spans="2:6" s="205" customFormat="1" ht="12.75">
      <c r="B94" s="207"/>
      <c r="C94" s="207"/>
      <c r="D94" s="207"/>
      <c r="E94" s="208"/>
      <c r="F94" s="203"/>
    </row>
    <row r="95" spans="2:6" s="205" customFormat="1" ht="12.75">
      <c r="B95" s="207"/>
      <c r="C95" s="207"/>
      <c r="D95" s="207"/>
      <c r="E95" s="208"/>
      <c r="F95" s="203"/>
    </row>
    <row r="96" spans="2:6" s="205" customFormat="1" ht="12.75">
      <c r="B96" s="207"/>
      <c r="C96" s="207"/>
      <c r="D96" s="207"/>
      <c r="E96" s="208"/>
      <c r="F96" s="203"/>
    </row>
    <row r="97" spans="2:6" s="205" customFormat="1" ht="12.75">
      <c r="B97" s="207"/>
      <c r="C97" s="207"/>
      <c r="D97" s="207"/>
      <c r="E97" s="208"/>
      <c r="F97" s="203"/>
    </row>
    <row r="98" spans="2:6" s="205" customFormat="1" ht="12.75">
      <c r="B98" s="207"/>
      <c r="C98" s="207"/>
      <c r="D98" s="207"/>
      <c r="E98" s="208"/>
      <c r="F98" s="203"/>
    </row>
    <row r="99" spans="2:6" s="205" customFormat="1" ht="12.75">
      <c r="B99" s="207"/>
      <c r="C99" s="207"/>
      <c r="D99" s="207"/>
      <c r="E99" s="208"/>
      <c r="F99" s="203"/>
    </row>
    <row r="100" spans="2:6" s="205" customFormat="1" ht="12.75">
      <c r="B100" s="207"/>
      <c r="C100" s="207"/>
      <c r="D100" s="207"/>
      <c r="E100" s="208"/>
      <c r="F100" s="203"/>
    </row>
    <row r="101" spans="2:6" s="205" customFormat="1" ht="12.75">
      <c r="B101" s="207"/>
      <c r="C101" s="207"/>
      <c r="D101" s="207"/>
      <c r="E101" s="208"/>
      <c r="F101" s="203"/>
    </row>
    <row r="102" spans="2:6" s="205" customFormat="1" ht="12.75">
      <c r="B102" s="207"/>
      <c r="C102" s="207"/>
      <c r="D102" s="207"/>
      <c r="E102" s="208"/>
      <c r="F102" s="203"/>
    </row>
    <row r="103" spans="2:6" s="205" customFormat="1" ht="12.75">
      <c r="B103" s="207"/>
      <c r="C103" s="207"/>
      <c r="D103" s="207"/>
      <c r="E103" s="208"/>
      <c r="F103" s="203"/>
    </row>
    <row r="104" spans="2:6" s="205" customFormat="1" ht="12.75">
      <c r="B104" s="207"/>
      <c r="C104" s="207"/>
      <c r="D104" s="207"/>
      <c r="E104" s="208"/>
      <c r="F104" s="203"/>
    </row>
    <row r="105" spans="2:6" s="205" customFormat="1" ht="12.75">
      <c r="B105" s="207"/>
      <c r="C105" s="207"/>
      <c r="D105" s="207"/>
      <c r="E105" s="208"/>
      <c r="F105" s="203"/>
    </row>
    <row r="106" spans="2:6" s="205" customFormat="1" ht="12.75">
      <c r="B106" s="207"/>
      <c r="C106" s="207"/>
      <c r="D106" s="207"/>
      <c r="E106" s="208"/>
      <c r="F106" s="203"/>
    </row>
    <row r="107" spans="2:6" s="205" customFormat="1" ht="12.75">
      <c r="B107" s="207"/>
      <c r="C107" s="207"/>
      <c r="D107" s="207"/>
      <c r="E107" s="208"/>
      <c r="F107" s="203"/>
    </row>
    <row r="108" spans="2:6" s="205" customFormat="1" ht="12.75">
      <c r="B108" s="207"/>
      <c r="C108" s="207"/>
      <c r="D108" s="207"/>
      <c r="E108" s="208"/>
      <c r="F108" s="203"/>
    </row>
    <row r="109" spans="2:6" s="205" customFormat="1" ht="12.75">
      <c r="B109" s="207"/>
      <c r="C109" s="207"/>
      <c r="D109" s="207"/>
      <c r="E109" s="208"/>
      <c r="F109" s="203"/>
    </row>
    <row r="110" spans="2:6" s="205" customFormat="1" ht="12.75">
      <c r="B110" s="207"/>
      <c r="C110" s="207"/>
      <c r="D110" s="207"/>
      <c r="E110" s="208"/>
      <c r="F110" s="203"/>
    </row>
    <row r="111" spans="2:6" s="205" customFormat="1" ht="12.75">
      <c r="B111" s="207"/>
      <c r="C111" s="207"/>
      <c r="D111" s="207"/>
      <c r="E111" s="208"/>
      <c r="F111" s="203"/>
    </row>
    <row r="112" spans="2:6" s="205" customFormat="1" ht="12.75">
      <c r="B112" s="207"/>
      <c r="C112" s="207"/>
      <c r="D112" s="207"/>
      <c r="E112" s="208"/>
      <c r="F112" s="203"/>
    </row>
    <row r="113" spans="2:6" s="205" customFormat="1" ht="12.75">
      <c r="B113" s="207"/>
      <c r="C113" s="207"/>
      <c r="D113" s="207"/>
      <c r="E113" s="208"/>
      <c r="F113" s="203"/>
    </row>
    <row r="114" spans="2:6" s="205" customFormat="1" ht="12.75">
      <c r="B114" s="207"/>
      <c r="C114" s="207"/>
      <c r="D114" s="207"/>
      <c r="E114" s="208"/>
      <c r="F114" s="203"/>
    </row>
    <row r="115" spans="2:6" s="205" customFormat="1" ht="12.75">
      <c r="B115" s="207"/>
      <c r="C115" s="207"/>
      <c r="D115" s="207"/>
      <c r="E115" s="208"/>
      <c r="F115" s="203"/>
    </row>
    <row r="116" spans="2:6" s="205" customFormat="1" ht="12.75">
      <c r="B116" s="207"/>
      <c r="C116" s="207"/>
      <c r="D116" s="207"/>
      <c r="E116" s="208"/>
      <c r="F116" s="203"/>
    </row>
    <row r="117" spans="2:6" s="205" customFormat="1" ht="12.75">
      <c r="B117" s="207"/>
      <c r="C117" s="207"/>
      <c r="D117" s="207"/>
      <c r="E117" s="208"/>
      <c r="F117" s="203"/>
    </row>
    <row r="118" spans="2:6" s="205" customFormat="1" ht="12.75">
      <c r="B118" s="207"/>
      <c r="C118" s="207"/>
      <c r="D118" s="207"/>
      <c r="E118" s="208"/>
      <c r="F118" s="203"/>
    </row>
    <row r="119" spans="2:6" s="205" customFormat="1" ht="12.75">
      <c r="B119" s="207"/>
      <c r="C119" s="207"/>
      <c r="D119" s="207"/>
      <c r="E119" s="208"/>
      <c r="F119" s="203"/>
    </row>
    <row r="120" spans="2:6" s="205" customFormat="1" ht="12.75">
      <c r="B120" s="207"/>
      <c r="C120" s="207"/>
      <c r="D120" s="207"/>
      <c r="E120" s="208"/>
      <c r="F120" s="203"/>
    </row>
    <row r="121" spans="2:6" s="205" customFormat="1" ht="12.75">
      <c r="B121" s="207"/>
      <c r="C121" s="207"/>
      <c r="D121" s="207"/>
      <c r="E121" s="208"/>
      <c r="F121" s="203"/>
    </row>
    <row r="122" spans="2:6" s="205" customFormat="1" ht="12.75">
      <c r="B122" s="207"/>
      <c r="C122" s="207"/>
      <c r="D122" s="207"/>
      <c r="E122" s="208"/>
      <c r="F122" s="203"/>
    </row>
    <row r="123" spans="2:6" s="205" customFormat="1" ht="12.75">
      <c r="B123" s="207"/>
      <c r="C123" s="207"/>
      <c r="D123" s="207"/>
      <c r="E123" s="208"/>
      <c r="F123" s="203"/>
    </row>
    <row r="124" spans="2:6" s="205" customFormat="1" ht="12.75">
      <c r="B124" s="207"/>
      <c r="C124" s="207"/>
      <c r="D124" s="207"/>
      <c r="E124" s="208"/>
      <c r="F124" s="203"/>
    </row>
    <row r="125" spans="2:6" s="205" customFormat="1" ht="12.75">
      <c r="B125" s="207"/>
      <c r="C125" s="207"/>
      <c r="D125" s="207"/>
      <c r="E125" s="208"/>
      <c r="F125" s="203"/>
    </row>
    <row r="126" spans="2:6" s="205" customFormat="1" ht="12.75">
      <c r="B126" s="207"/>
      <c r="C126" s="207"/>
      <c r="D126" s="207"/>
      <c r="E126" s="208"/>
      <c r="F126" s="203"/>
    </row>
    <row r="127" spans="2:6" s="205" customFormat="1" ht="12.75">
      <c r="B127" s="207"/>
      <c r="C127" s="207"/>
      <c r="D127" s="207"/>
      <c r="E127" s="208"/>
      <c r="F127" s="203"/>
    </row>
    <row r="128" spans="2:6" s="205" customFormat="1" ht="12.75">
      <c r="B128" s="207"/>
      <c r="C128" s="207"/>
      <c r="D128" s="207"/>
      <c r="E128" s="208"/>
      <c r="F128" s="203"/>
    </row>
    <row r="129" spans="2:6" s="205" customFormat="1" ht="12.75">
      <c r="B129" s="207"/>
      <c r="C129" s="207"/>
      <c r="D129" s="207"/>
      <c r="E129" s="208"/>
      <c r="F129" s="203"/>
    </row>
    <row r="130" spans="2:6" s="205" customFormat="1" ht="12.75">
      <c r="B130" s="207"/>
      <c r="C130" s="207"/>
      <c r="D130" s="207"/>
      <c r="E130" s="208"/>
      <c r="F130" s="203"/>
    </row>
    <row r="131" spans="2:6" s="205" customFormat="1" ht="12.75">
      <c r="B131" s="207"/>
      <c r="C131" s="207"/>
      <c r="D131" s="207"/>
      <c r="E131" s="208"/>
      <c r="F131" s="203"/>
    </row>
    <row r="132" spans="2:6" s="205" customFormat="1" ht="12.75">
      <c r="B132" s="207"/>
      <c r="C132" s="207"/>
      <c r="D132" s="207"/>
      <c r="E132" s="208"/>
      <c r="F132" s="203"/>
    </row>
    <row r="133" spans="2:6" s="205" customFormat="1" ht="12.75">
      <c r="B133" s="207"/>
      <c r="C133" s="207"/>
      <c r="D133" s="207"/>
      <c r="E133" s="208"/>
      <c r="F133" s="203"/>
    </row>
    <row r="134" spans="2:6" s="205" customFormat="1" ht="12.75">
      <c r="B134" s="207"/>
      <c r="C134" s="207"/>
      <c r="D134" s="207"/>
      <c r="E134" s="208"/>
      <c r="F134" s="203"/>
    </row>
    <row r="135" spans="2:6" s="205" customFormat="1" ht="12.75">
      <c r="B135" s="207"/>
      <c r="C135" s="207"/>
      <c r="D135" s="207"/>
      <c r="E135" s="208"/>
      <c r="F135" s="203"/>
    </row>
    <row r="136" spans="2:6" s="205" customFormat="1" ht="12.75">
      <c r="B136" s="207"/>
      <c r="C136" s="207"/>
      <c r="D136" s="207"/>
      <c r="E136" s="208"/>
      <c r="F136" s="203"/>
    </row>
    <row r="137" spans="2:6" s="205" customFormat="1" ht="12.75">
      <c r="B137" s="207"/>
      <c r="C137" s="207"/>
      <c r="D137" s="207"/>
      <c r="E137" s="208"/>
      <c r="F137" s="203"/>
    </row>
    <row r="138" spans="2:6" s="205" customFormat="1" ht="12.75">
      <c r="B138" s="207"/>
      <c r="C138" s="207"/>
      <c r="D138" s="207"/>
      <c r="E138" s="208"/>
      <c r="F138" s="203"/>
    </row>
    <row r="139" spans="2:6" s="205" customFormat="1" ht="12.75">
      <c r="B139" s="207"/>
      <c r="C139" s="207"/>
      <c r="D139" s="207"/>
      <c r="E139" s="208"/>
      <c r="F139" s="203"/>
    </row>
    <row r="140" spans="2:6" s="205" customFormat="1" ht="12.75">
      <c r="B140" s="207"/>
      <c r="C140" s="207"/>
      <c r="D140" s="207"/>
      <c r="E140" s="208"/>
      <c r="F140" s="203"/>
    </row>
    <row r="141" spans="2:6" s="205" customFormat="1" ht="12.75">
      <c r="B141" s="207"/>
      <c r="C141" s="207"/>
      <c r="D141" s="207"/>
      <c r="E141" s="208"/>
      <c r="F141" s="203"/>
    </row>
    <row r="142" spans="2:6" s="205" customFormat="1" ht="12.75">
      <c r="B142" s="207"/>
      <c r="C142" s="207"/>
      <c r="D142" s="207"/>
      <c r="E142" s="208"/>
      <c r="F142" s="203"/>
    </row>
    <row r="143" spans="2:6" s="205" customFormat="1" ht="12.75">
      <c r="B143" s="207"/>
      <c r="C143" s="207"/>
      <c r="D143" s="207"/>
      <c r="E143" s="208"/>
      <c r="F143" s="203"/>
    </row>
    <row r="144" spans="2:6" s="205" customFormat="1" ht="12.75">
      <c r="B144" s="207"/>
      <c r="C144" s="207"/>
      <c r="D144" s="207"/>
      <c r="E144" s="208"/>
      <c r="F144" s="203"/>
    </row>
    <row r="145" spans="2:6" s="205" customFormat="1" ht="12.75">
      <c r="B145" s="207"/>
      <c r="C145" s="207"/>
      <c r="D145" s="207"/>
      <c r="E145" s="208"/>
      <c r="F145" s="203"/>
    </row>
    <row r="146" spans="2:6" s="205" customFormat="1" ht="12.75">
      <c r="B146" s="207"/>
      <c r="C146" s="207"/>
      <c r="D146" s="207"/>
      <c r="E146" s="208"/>
      <c r="F146" s="203"/>
    </row>
    <row r="147" spans="2:6" s="205" customFormat="1" ht="12.75">
      <c r="B147" s="207"/>
      <c r="C147" s="207"/>
      <c r="D147" s="207"/>
      <c r="E147" s="208"/>
      <c r="F147" s="203"/>
    </row>
    <row r="148" spans="2:6" s="205" customFormat="1" ht="12.75">
      <c r="B148" s="207"/>
      <c r="C148" s="207"/>
      <c r="D148" s="207"/>
      <c r="E148" s="208"/>
      <c r="F148" s="203"/>
    </row>
    <row r="149" spans="2:6" s="205" customFormat="1" ht="12.75">
      <c r="B149" s="207"/>
      <c r="C149" s="207"/>
      <c r="D149" s="207"/>
      <c r="E149" s="208"/>
      <c r="F149" s="203"/>
    </row>
    <row r="150" spans="2:6" s="205" customFormat="1" ht="12.75">
      <c r="B150" s="207"/>
      <c r="C150" s="207"/>
      <c r="D150" s="207"/>
      <c r="E150" s="208"/>
      <c r="F150" s="203"/>
    </row>
    <row r="151" spans="2:6" s="205" customFormat="1" ht="12.75">
      <c r="B151" s="207"/>
      <c r="C151" s="207"/>
      <c r="D151" s="207"/>
      <c r="E151" s="208"/>
      <c r="F151" s="203"/>
    </row>
    <row r="152" spans="2:6" s="205" customFormat="1" ht="12.75">
      <c r="B152" s="207"/>
      <c r="C152" s="207"/>
      <c r="D152" s="207"/>
      <c r="E152" s="208"/>
      <c r="F152" s="203"/>
    </row>
    <row r="153" spans="2:6" s="205" customFormat="1" ht="12.75">
      <c r="B153" s="207"/>
      <c r="C153" s="207"/>
      <c r="D153" s="207"/>
      <c r="E153" s="208"/>
      <c r="F153" s="203"/>
    </row>
    <row r="154" spans="2:6" s="205" customFormat="1" ht="12.75">
      <c r="B154" s="207"/>
      <c r="C154" s="207"/>
      <c r="D154" s="207"/>
      <c r="E154" s="208"/>
      <c r="F154" s="203"/>
    </row>
    <row r="155" spans="2:6" s="205" customFormat="1" ht="12.75">
      <c r="B155" s="207"/>
      <c r="C155" s="207"/>
      <c r="D155" s="207"/>
      <c r="E155" s="208"/>
      <c r="F155" s="203"/>
    </row>
    <row r="156" spans="2:6" s="205" customFormat="1" ht="12.75">
      <c r="B156" s="207"/>
      <c r="C156" s="207"/>
      <c r="D156" s="207"/>
      <c r="E156" s="208"/>
      <c r="F156" s="203"/>
    </row>
    <row r="157" spans="2:6" s="205" customFormat="1" ht="12.75">
      <c r="B157" s="207"/>
      <c r="C157" s="207"/>
      <c r="D157" s="207"/>
      <c r="E157" s="208"/>
      <c r="F157" s="203"/>
    </row>
    <row r="158" spans="2:6" s="205" customFormat="1" ht="12.75">
      <c r="B158" s="207"/>
      <c r="C158" s="207"/>
      <c r="D158" s="207"/>
      <c r="E158" s="208"/>
      <c r="F158" s="203"/>
    </row>
    <row r="159" spans="2:6" s="205" customFormat="1" ht="12.75">
      <c r="B159" s="207"/>
      <c r="C159" s="207"/>
      <c r="D159" s="207"/>
      <c r="E159" s="208"/>
      <c r="F159" s="203"/>
    </row>
    <row r="160" spans="2:6" s="205" customFormat="1" ht="12.75">
      <c r="B160" s="207"/>
      <c r="C160" s="207"/>
      <c r="D160" s="207"/>
      <c r="E160" s="208"/>
      <c r="F160" s="203"/>
    </row>
    <row r="161" spans="2:6" s="205" customFormat="1" ht="12.75">
      <c r="B161" s="207"/>
      <c r="C161" s="207"/>
      <c r="D161" s="207"/>
      <c r="E161" s="208"/>
      <c r="F161" s="203"/>
    </row>
    <row r="162" spans="2:6" s="205" customFormat="1" ht="12.75">
      <c r="B162" s="207"/>
      <c r="C162" s="207"/>
      <c r="D162" s="207"/>
      <c r="E162" s="208"/>
      <c r="F162" s="203"/>
    </row>
    <row r="163" spans="2:6" s="205" customFormat="1" ht="12.75">
      <c r="B163" s="207"/>
      <c r="C163" s="207"/>
      <c r="D163" s="207"/>
      <c r="E163" s="208"/>
      <c r="F163" s="203"/>
    </row>
    <row r="164" spans="2:6" s="205" customFormat="1" ht="12.75">
      <c r="B164" s="207"/>
      <c r="C164" s="207"/>
      <c r="D164" s="207"/>
      <c r="E164" s="208"/>
      <c r="F164" s="203"/>
    </row>
    <row r="165" spans="2:6" s="205" customFormat="1" ht="12.75">
      <c r="B165" s="207"/>
      <c r="C165" s="207"/>
      <c r="D165" s="207"/>
      <c r="E165" s="208"/>
      <c r="F165" s="203"/>
    </row>
    <row r="166" spans="2:6" s="205" customFormat="1" ht="12.75">
      <c r="B166" s="207"/>
      <c r="C166" s="207"/>
      <c r="D166" s="207"/>
      <c r="E166" s="208"/>
      <c r="F166" s="203"/>
    </row>
    <row r="167" spans="2:6" s="205" customFormat="1" ht="12.75">
      <c r="B167" s="207"/>
      <c r="C167" s="207"/>
      <c r="D167" s="207"/>
      <c r="E167" s="208"/>
      <c r="F167" s="203"/>
    </row>
    <row r="168" spans="2:6" s="205" customFormat="1" ht="12.75">
      <c r="B168" s="207"/>
      <c r="C168" s="207"/>
      <c r="D168" s="207"/>
      <c r="E168" s="208"/>
      <c r="F168" s="203"/>
    </row>
    <row r="169" spans="2:6" s="205" customFormat="1" ht="12.75">
      <c r="B169" s="207"/>
      <c r="C169" s="207"/>
      <c r="D169" s="207"/>
      <c r="E169" s="208"/>
      <c r="F169" s="203"/>
    </row>
    <row r="170" spans="2:6" s="205" customFormat="1" ht="12.75">
      <c r="B170" s="207"/>
      <c r="C170" s="207"/>
      <c r="D170" s="207"/>
      <c r="E170" s="208"/>
      <c r="F170" s="203"/>
    </row>
    <row r="171" spans="2:6" s="205" customFormat="1" ht="12.75">
      <c r="B171" s="207"/>
      <c r="C171" s="207"/>
      <c r="D171" s="207"/>
      <c r="E171" s="208"/>
      <c r="F171" s="203"/>
    </row>
    <row r="172" spans="2:6" s="205" customFormat="1" ht="12.75">
      <c r="B172" s="207"/>
      <c r="C172" s="207"/>
      <c r="D172" s="207"/>
      <c r="E172" s="208"/>
      <c r="F172" s="203"/>
    </row>
    <row r="173" spans="2:6" s="205" customFormat="1" ht="12.75">
      <c r="B173" s="207"/>
      <c r="C173" s="207"/>
      <c r="D173" s="207"/>
      <c r="E173" s="208"/>
      <c r="F173" s="203"/>
    </row>
    <row r="174" spans="2:6" s="205" customFormat="1" ht="12.75">
      <c r="B174" s="207"/>
      <c r="C174" s="207"/>
      <c r="D174" s="207"/>
      <c r="E174" s="208"/>
      <c r="F174" s="203"/>
    </row>
    <row r="175" spans="2:6" s="205" customFormat="1" ht="12.75">
      <c r="B175" s="207"/>
      <c r="C175" s="207"/>
      <c r="D175" s="207"/>
      <c r="E175" s="208"/>
      <c r="F175" s="203"/>
    </row>
    <row r="176" spans="2:6" s="205" customFormat="1" ht="12.75">
      <c r="B176" s="207"/>
      <c r="C176" s="207"/>
      <c r="D176" s="207"/>
      <c r="E176" s="208"/>
      <c r="F176" s="203"/>
    </row>
    <row r="177" spans="2:6" s="205" customFormat="1" ht="12.75">
      <c r="B177" s="207"/>
      <c r="C177" s="207"/>
      <c r="D177" s="207"/>
      <c r="E177" s="208"/>
      <c r="F177" s="203"/>
    </row>
    <row r="178" spans="2:6" s="205" customFormat="1" ht="12.75">
      <c r="B178" s="207"/>
      <c r="C178" s="207"/>
      <c r="D178" s="207"/>
      <c r="E178" s="208"/>
      <c r="F178" s="203"/>
    </row>
    <row r="179" spans="2:6" s="205" customFormat="1" ht="12.75">
      <c r="B179" s="207"/>
      <c r="C179" s="207"/>
      <c r="D179" s="207"/>
      <c r="E179" s="208"/>
      <c r="F179" s="203"/>
    </row>
    <row r="180" spans="2:6" s="205" customFormat="1" ht="12.75">
      <c r="B180" s="207"/>
      <c r="C180" s="207"/>
      <c r="D180" s="207"/>
      <c r="E180" s="208"/>
      <c r="F180" s="203"/>
    </row>
    <row r="181" spans="2:6" s="205" customFormat="1" ht="12.75">
      <c r="B181" s="207"/>
      <c r="C181" s="207"/>
      <c r="D181" s="207"/>
      <c r="E181" s="208"/>
      <c r="F181" s="203"/>
    </row>
    <row r="182" spans="2:6" s="205" customFormat="1" ht="12.75">
      <c r="B182" s="207"/>
      <c r="C182" s="207"/>
      <c r="D182" s="207"/>
      <c r="E182" s="208"/>
      <c r="F182" s="203"/>
    </row>
    <row r="183" spans="2:6" s="205" customFormat="1" ht="12.75">
      <c r="B183" s="207"/>
      <c r="C183" s="207"/>
      <c r="D183" s="207"/>
      <c r="E183" s="208"/>
      <c r="F183" s="203"/>
    </row>
    <row r="184" spans="2:6" s="205" customFormat="1" ht="12.75">
      <c r="B184" s="207"/>
      <c r="C184" s="207"/>
      <c r="D184" s="207"/>
      <c r="E184" s="208"/>
      <c r="F184" s="203"/>
    </row>
    <row r="185" spans="2:6" s="205" customFormat="1" ht="12.75">
      <c r="B185" s="207"/>
      <c r="C185" s="207"/>
      <c r="D185" s="207"/>
      <c r="E185" s="208"/>
      <c r="F185" s="203"/>
    </row>
    <row r="186" spans="2:6" s="205" customFormat="1" ht="12.75">
      <c r="B186" s="207"/>
      <c r="C186" s="207"/>
      <c r="D186" s="207"/>
      <c r="E186" s="208"/>
      <c r="F186" s="203"/>
    </row>
    <row r="187" spans="2:6" s="205" customFormat="1" ht="12.75">
      <c r="B187" s="207"/>
      <c r="C187" s="207"/>
      <c r="D187" s="207"/>
      <c r="E187" s="208"/>
      <c r="F187" s="203"/>
    </row>
    <row r="188" spans="2:6" s="205" customFormat="1" ht="12.75">
      <c r="B188" s="207"/>
      <c r="C188" s="207"/>
      <c r="D188" s="207"/>
      <c r="E188" s="208"/>
      <c r="F188" s="203"/>
    </row>
    <row r="189" spans="2:6" s="205" customFormat="1" ht="12.75">
      <c r="B189" s="207"/>
      <c r="C189" s="207"/>
      <c r="D189" s="207"/>
      <c r="E189" s="208"/>
      <c r="F189" s="203"/>
    </row>
    <row r="190" spans="2:6" s="205" customFormat="1" ht="12.75">
      <c r="B190" s="207"/>
      <c r="C190" s="207"/>
      <c r="D190" s="207"/>
      <c r="E190" s="208"/>
      <c r="F190" s="203"/>
    </row>
    <row r="191" spans="2:6" s="205" customFormat="1" ht="12.75">
      <c r="B191" s="207"/>
      <c r="C191" s="207"/>
      <c r="D191" s="207"/>
      <c r="E191" s="208"/>
      <c r="F191" s="203"/>
    </row>
    <row r="192" spans="2:6" s="205" customFormat="1" ht="12.75">
      <c r="B192" s="207"/>
      <c r="C192" s="207"/>
      <c r="D192" s="207"/>
      <c r="E192" s="208"/>
      <c r="F192" s="203"/>
    </row>
    <row r="193" spans="2:6" s="205" customFormat="1" ht="12.75">
      <c r="B193" s="207"/>
      <c r="C193" s="207"/>
      <c r="D193" s="207"/>
      <c r="E193" s="208"/>
      <c r="F193" s="203"/>
    </row>
    <row r="194" spans="2:6" s="205" customFormat="1" ht="12.75">
      <c r="B194" s="207"/>
      <c r="C194" s="207"/>
      <c r="D194" s="207"/>
      <c r="E194" s="208"/>
      <c r="F194" s="203"/>
    </row>
    <row r="195" spans="2:6" s="205" customFormat="1" ht="12.75">
      <c r="B195" s="207"/>
      <c r="C195" s="207"/>
      <c r="D195" s="207"/>
      <c r="E195" s="208"/>
      <c r="F195" s="203"/>
    </row>
    <row r="196" spans="2:6" s="205" customFormat="1" ht="12.75">
      <c r="B196" s="207"/>
      <c r="C196" s="207"/>
      <c r="D196" s="207"/>
      <c r="E196" s="208"/>
      <c r="F196" s="203"/>
    </row>
    <row r="197" spans="2:6" s="205" customFormat="1" ht="12.75">
      <c r="B197" s="207"/>
      <c r="C197" s="207"/>
      <c r="D197" s="207"/>
      <c r="E197" s="208"/>
      <c r="F197" s="203"/>
    </row>
    <row r="198" spans="2:6" s="205" customFormat="1" ht="12.75">
      <c r="B198" s="207"/>
      <c r="C198" s="207"/>
      <c r="D198" s="207"/>
      <c r="E198" s="208"/>
      <c r="F198" s="203"/>
    </row>
    <row r="199" spans="2:6" s="205" customFormat="1" ht="12.75">
      <c r="B199" s="207"/>
      <c r="C199" s="207"/>
      <c r="D199" s="207"/>
      <c r="E199" s="208"/>
      <c r="F199" s="203"/>
    </row>
    <row r="200" spans="2:6" s="205" customFormat="1" ht="12.75">
      <c r="B200" s="207"/>
      <c r="C200" s="207"/>
      <c r="D200" s="207"/>
      <c r="E200" s="208"/>
      <c r="F200" s="203"/>
    </row>
    <row r="201" spans="2:6" s="205" customFormat="1" ht="12.75">
      <c r="B201" s="207"/>
      <c r="C201" s="207"/>
      <c r="D201" s="207"/>
      <c r="E201" s="208"/>
      <c r="F201" s="203"/>
    </row>
    <row r="202" spans="2:6" s="205" customFormat="1" ht="12.75">
      <c r="B202" s="207"/>
      <c r="C202" s="207"/>
      <c r="D202" s="207"/>
      <c r="E202" s="208"/>
      <c r="F202" s="203"/>
    </row>
    <row r="203" spans="2:6" s="205" customFormat="1" ht="12.75">
      <c r="B203" s="207"/>
      <c r="C203" s="207"/>
      <c r="D203" s="207"/>
      <c r="E203" s="208"/>
      <c r="F203" s="203"/>
    </row>
    <row r="204" spans="2:6" s="205" customFormat="1" ht="12.75">
      <c r="B204" s="207"/>
      <c r="C204" s="207"/>
      <c r="D204" s="207"/>
      <c r="E204" s="208"/>
      <c r="F204" s="203"/>
    </row>
    <row r="205" spans="2:6" s="205" customFormat="1" ht="12.75">
      <c r="B205" s="207"/>
      <c r="C205" s="207"/>
      <c r="D205" s="207"/>
      <c r="E205" s="208"/>
      <c r="F205" s="203"/>
    </row>
    <row r="206" spans="2:6" s="205" customFormat="1" ht="12.75">
      <c r="B206" s="207"/>
      <c r="C206" s="207"/>
      <c r="D206" s="207"/>
      <c r="E206" s="208"/>
      <c r="F206" s="203"/>
    </row>
    <row r="207" spans="2:6" s="205" customFormat="1" ht="12.75">
      <c r="B207" s="207"/>
      <c r="C207" s="207"/>
      <c r="D207" s="207"/>
      <c r="E207" s="208"/>
      <c r="F207" s="203"/>
    </row>
    <row r="208" spans="2:6" s="205" customFormat="1" ht="12.75">
      <c r="B208" s="207"/>
      <c r="C208" s="207"/>
      <c r="D208" s="207"/>
      <c r="E208" s="208"/>
      <c r="F208" s="203"/>
    </row>
    <row r="209" spans="2:6" s="205" customFormat="1" ht="12.75">
      <c r="B209" s="207"/>
      <c r="C209" s="207"/>
      <c r="D209" s="207"/>
      <c r="E209" s="208"/>
      <c r="F209" s="203"/>
    </row>
    <row r="210" spans="2:6" s="205" customFormat="1" ht="12.75">
      <c r="B210" s="207"/>
      <c r="C210" s="207"/>
      <c r="D210" s="207"/>
      <c r="E210" s="208"/>
      <c r="F210" s="203"/>
    </row>
    <row r="211" spans="2:6" s="205" customFormat="1" ht="12.75">
      <c r="B211" s="207"/>
      <c r="C211" s="207"/>
      <c r="D211" s="207"/>
      <c r="E211" s="208"/>
      <c r="F211" s="203"/>
    </row>
    <row r="212" spans="2:6" s="205" customFormat="1" ht="12.75">
      <c r="B212" s="207"/>
      <c r="C212" s="207"/>
      <c r="D212" s="207"/>
      <c r="E212" s="208"/>
      <c r="F212" s="203"/>
    </row>
    <row r="213" spans="2:6" s="205" customFormat="1" ht="12.75">
      <c r="B213" s="207"/>
      <c r="C213" s="207"/>
      <c r="D213" s="207"/>
      <c r="E213" s="208"/>
      <c r="F213" s="203"/>
    </row>
    <row r="214" spans="2:6" s="205" customFormat="1" ht="12.75">
      <c r="B214" s="207"/>
      <c r="C214" s="207"/>
      <c r="D214" s="207"/>
      <c r="E214" s="208"/>
      <c r="F214" s="203"/>
    </row>
    <row r="215" spans="2:6" s="205" customFormat="1" ht="12.75">
      <c r="B215" s="207"/>
      <c r="C215" s="207"/>
      <c r="D215" s="207"/>
      <c r="E215" s="208"/>
      <c r="F215" s="203"/>
    </row>
    <row r="216" spans="2:6" s="205" customFormat="1" ht="12.75">
      <c r="B216" s="207"/>
      <c r="C216" s="207"/>
      <c r="D216" s="207"/>
      <c r="E216" s="208"/>
      <c r="F216" s="203"/>
    </row>
    <row r="217" spans="2:6" s="205" customFormat="1" ht="12.75">
      <c r="B217" s="207"/>
      <c r="C217" s="207"/>
      <c r="D217" s="207"/>
      <c r="E217" s="208"/>
      <c r="F217" s="203"/>
    </row>
    <row r="218" spans="2:6" s="205" customFormat="1" ht="12.75">
      <c r="B218" s="207"/>
      <c r="C218" s="207"/>
      <c r="D218" s="207"/>
      <c r="E218" s="208"/>
      <c r="F218" s="203"/>
    </row>
    <row r="219" spans="2:6" s="205" customFormat="1" ht="12.75">
      <c r="B219" s="207"/>
      <c r="C219" s="207"/>
      <c r="D219" s="207"/>
      <c r="E219" s="208"/>
      <c r="F219" s="203"/>
    </row>
    <row r="220" spans="2:6" s="205" customFormat="1" ht="12.75">
      <c r="B220" s="207"/>
      <c r="C220" s="207"/>
      <c r="D220" s="207"/>
      <c r="E220" s="208"/>
      <c r="F220" s="203"/>
    </row>
    <row r="221" spans="2:6" s="205" customFormat="1" ht="12.75">
      <c r="B221" s="207"/>
      <c r="C221" s="207"/>
      <c r="D221" s="207"/>
      <c r="E221" s="208"/>
      <c r="F221" s="203"/>
    </row>
    <row r="222" spans="2:6" s="205" customFormat="1" ht="12.75">
      <c r="B222" s="207"/>
      <c r="C222" s="207"/>
      <c r="D222" s="207"/>
      <c r="E222" s="208"/>
      <c r="F222" s="203"/>
    </row>
    <row r="223" spans="2:6" s="205" customFormat="1" ht="12.75">
      <c r="B223" s="207"/>
      <c r="C223" s="207"/>
      <c r="D223" s="207"/>
      <c r="E223" s="208"/>
      <c r="F223" s="203"/>
    </row>
    <row r="224" spans="2:6" s="205" customFormat="1" ht="12.75">
      <c r="B224" s="207"/>
      <c r="C224" s="207"/>
      <c r="D224" s="207"/>
      <c r="E224" s="208"/>
      <c r="F224" s="203"/>
    </row>
    <row r="225" spans="2:6" s="205" customFormat="1" ht="12.75">
      <c r="B225" s="207"/>
      <c r="C225" s="207"/>
      <c r="D225" s="207"/>
      <c r="E225" s="208"/>
      <c r="F225" s="203"/>
    </row>
    <row r="226" spans="2:6" s="205" customFormat="1" ht="12.75">
      <c r="B226" s="207"/>
      <c r="C226" s="207"/>
      <c r="D226" s="207"/>
      <c r="E226" s="208"/>
      <c r="F226" s="203"/>
    </row>
    <row r="227" spans="2:6" s="205" customFormat="1" ht="12.75">
      <c r="B227" s="207"/>
      <c r="C227" s="207"/>
      <c r="D227" s="207"/>
      <c r="E227" s="208"/>
      <c r="F227" s="203"/>
    </row>
    <row r="228" spans="2:6" s="205" customFormat="1" ht="12.75">
      <c r="B228" s="207"/>
      <c r="C228" s="207"/>
      <c r="D228" s="207"/>
      <c r="E228" s="208"/>
      <c r="F228" s="203"/>
    </row>
    <row r="229" spans="2:6" s="205" customFormat="1" ht="12.75">
      <c r="B229" s="207"/>
      <c r="C229" s="207"/>
      <c r="D229" s="207"/>
      <c r="E229" s="208"/>
      <c r="F229" s="203"/>
    </row>
    <row r="230" spans="2:6" s="205" customFormat="1" ht="12.75">
      <c r="B230" s="207"/>
      <c r="C230" s="207"/>
      <c r="D230" s="207"/>
      <c r="E230" s="208"/>
      <c r="F230" s="203"/>
    </row>
    <row r="231" spans="2:6" s="205" customFormat="1" ht="12.75">
      <c r="B231" s="207"/>
      <c r="C231" s="207"/>
      <c r="D231" s="207"/>
      <c r="E231" s="208"/>
      <c r="F231" s="203"/>
    </row>
    <row r="232" spans="2:6" s="205" customFormat="1" ht="12.75">
      <c r="B232" s="207"/>
      <c r="C232" s="207"/>
      <c r="D232" s="207"/>
      <c r="E232" s="208"/>
      <c r="F232" s="203"/>
    </row>
    <row r="233" spans="2:6" s="205" customFormat="1" ht="12.75">
      <c r="B233" s="207"/>
      <c r="C233" s="207"/>
      <c r="D233" s="207"/>
      <c r="E233" s="208"/>
      <c r="F233" s="203"/>
    </row>
    <row r="234" spans="2:6" s="205" customFormat="1" ht="12.75">
      <c r="B234" s="207"/>
      <c r="C234" s="207"/>
      <c r="D234" s="207"/>
      <c r="E234" s="208"/>
      <c r="F234" s="203"/>
    </row>
    <row r="235" spans="2:6" s="205" customFormat="1" ht="12.75">
      <c r="B235" s="207"/>
      <c r="C235" s="207"/>
      <c r="D235" s="207"/>
      <c r="E235" s="208"/>
      <c r="F235" s="203"/>
    </row>
    <row r="236" spans="2:6" s="205" customFormat="1" ht="12.75">
      <c r="B236" s="207"/>
      <c r="C236" s="207"/>
      <c r="D236" s="207"/>
      <c r="E236" s="208"/>
      <c r="F236" s="203"/>
    </row>
    <row r="237" spans="2:6" s="205" customFormat="1" ht="12.75">
      <c r="B237" s="207"/>
      <c r="C237" s="207"/>
      <c r="D237" s="207"/>
      <c r="E237" s="208"/>
      <c r="F237" s="203"/>
    </row>
    <row r="238" spans="2:6" s="205" customFormat="1" ht="12.75">
      <c r="B238" s="207"/>
      <c r="C238" s="207"/>
      <c r="D238" s="207"/>
      <c r="E238" s="208"/>
      <c r="F238" s="203"/>
    </row>
    <row r="239" spans="2:6" s="205" customFormat="1" ht="12.75">
      <c r="B239" s="207"/>
      <c r="C239" s="207"/>
      <c r="D239" s="207"/>
      <c r="E239" s="208"/>
      <c r="F239" s="203"/>
    </row>
    <row r="240" spans="2:6" s="205" customFormat="1" ht="12.75">
      <c r="B240" s="207"/>
      <c r="C240" s="207"/>
      <c r="D240" s="207"/>
      <c r="E240" s="208"/>
      <c r="F240" s="203"/>
    </row>
    <row r="241" spans="2:6" s="205" customFormat="1" ht="12.75">
      <c r="B241" s="207"/>
      <c r="C241" s="207"/>
      <c r="D241" s="207"/>
      <c r="E241" s="208"/>
      <c r="F241" s="203"/>
    </row>
    <row r="242" spans="2:6" s="205" customFormat="1" ht="12.75">
      <c r="B242" s="207"/>
      <c r="C242" s="207"/>
      <c r="D242" s="207"/>
      <c r="E242" s="208"/>
      <c r="F242" s="203"/>
    </row>
    <row r="243" spans="2:6" s="205" customFormat="1" ht="12.75">
      <c r="B243" s="207"/>
      <c r="C243" s="207"/>
      <c r="D243" s="207"/>
      <c r="E243" s="208"/>
      <c r="F243" s="203"/>
    </row>
    <row r="244" spans="2:6" s="205" customFormat="1" ht="12.75">
      <c r="B244" s="207"/>
      <c r="C244" s="207"/>
      <c r="D244" s="207"/>
      <c r="E244" s="208"/>
      <c r="F244" s="203"/>
    </row>
    <row r="245" spans="2:6" s="205" customFormat="1" ht="12.75">
      <c r="B245" s="207"/>
      <c r="C245" s="207"/>
      <c r="D245" s="207"/>
      <c r="E245" s="208"/>
      <c r="F245" s="203"/>
    </row>
    <row r="246" spans="2:6" s="205" customFormat="1" ht="12.75">
      <c r="B246" s="207"/>
      <c r="C246" s="207"/>
      <c r="D246" s="207"/>
      <c r="E246" s="208"/>
      <c r="F246" s="203"/>
    </row>
    <row r="247" spans="2:6" s="205" customFormat="1" ht="12.75">
      <c r="B247" s="207"/>
      <c r="C247" s="207"/>
      <c r="D247" s="207"/>
      <c r="E247" s="208"/>
      <c r="F247" s="203"/>
    </row>
    <row r="248" spans="2:6" s="205" customFormat="1" ht="12.75">
      <c r="B248" s="207"/>
      <c r="C248" s="207"/>
      <c r="D248" s="207"/>
      <c r="E248" s="208"/>
      <c r="F248" s="203"/>
    </row>
    <row r="249" spans="2:6" s="205" customFormat="1" ht="12.75">
      <c r="B249" s="207"/>
      <c r="C249" s="207"/>
      <c r="D249" s="207"/>
      <c r="E249" s="208"/>
      <c r="F249" s="203"/>
    </row>
    <row r="250" spans="2:6" s="205" customFormat="1" ht="12.75">
      <c r="B250" s="207"/>
      <c r="C250" s="207"/>
      <c r="D250" s="207"/>
      <c r="E250" s="208"/>
      <c r="F250" s="203"/>
    </row>
    <row r="251" spans="2:6" s="205" customFormat="1" ht="12.75">
      <c r="B251" s="207"/>
      <c r="C251" s="207"/>
      <c r="D251" s="207"/>
      <c r="E251" s="208"/>
      <c r="F251" s="203"/>
    </row>
    <row r="252" spans="2:6" s="205" customFormat="1" ht="12.75">
      <c r="B252" s="207"/>
      <c r="C252" s="207"/>
      <c r="D252" s="207"/>
      <c r="E252" s="208"/>
      <c r="F252" s="203"/>
    </row>
    <row r="253" spans="2:6" s="205" customFormat="1" ht="12.75">
      <c r="B253" s="207"/>
      <c r="C253" s="207"/>
      <c r="D253" s="207"/>
      <c r="E253" s="208"/>
      <c r="F253" s="203"/>
    </row>
    <row r="254" spans="2:6" s="205" customFormat="1" ht="12.75">
      <c r="B254" s="207"/>
      <c r="C254" s="207"/>
      <c r="D254" s="207"/>
      <c r="E254" s="208"/>
      <c r="F254" s="203"/>
    </row>
    <row r="255" spans="2:6" s="205" customFormat="1" ht="12.75">
      <c r="B255" s="207"/>
      <c r="C255" s="207"/>
      <c r="D255" s="207"/>
      <c r="E255" s="208"/>
      <c r="F255" s="203"/>
    </row>
    <row r="256" spans="2:6" s="205" customFormat="1" ht="12.75">
      <c r="B256" s="207"/>
      <c r="C256" s="207"/>
      <c r="D256" s="207"/>
      <c r="E256" s="208"/>
      <c r="F256" s="203"/>
    </row>
    <row r="257" spans="2:6" s="205" customFormat="1" ht="12.75">
      <c r="B257" s="207"/>
      <c r="C257" s="207"/>
      <c r="D257" s="207"/>
      <c r="E257" s="208"/>
      <c r="F257" s="203"/>
    </row>
    <row r="258" spans="2:6" s="205" customFormat="1" ht="12.75">
      <c r="B258" s="207"/>
      <c r="C258" s="207"/>
      <c r="D258" s="207"/>
      <c r="E258" s="208"/>
      <c r="F258" s="203"/>
    </row>
    <row r="259" spans="2:6" s="205" customFormat="1" ht="12.75">
      <c r="B259" s="207"/>
      <c r="C259" s="207"/>
      <c r="D259" s="207"/>
      <c r="E259" s="208"/>
      <c r="F259" s="203"/>
    </row>
    <row r="260" spans="2:6" s="205" customFormat="1" ht="12.75">
      <c r="B260" s="207"/>
      <c r="C260" s="207"/>
      <c r="D260" s="207"/>
      <c r="E260" s="208"/>
      <c r="F260" s="203"/>
    </row>
    <row r="261" spans="2:6" s="205" customFormat="1" ht="12.75">
      <c r="B261" s="207"/>
      <c r="C261" s="207"/>
      <c r="D261" s="207"/>
      <c r="E261" s="208"/>
      <c r="F261" s="203"/>
    </row>
    <row r="262" spans="2:6" s="205" customFormat="1" ht="12.75">
      <c r="B262" s="207"/>
      <c r="C262" s="207"/>
      <c r="D262" s="207"/>
      <c r="E262" s="208"/>
      <c r="F262" s="203"/>
    </row>
    <row r="263" spans="2:6" s="205" customFormat="1" ht="12.75">
      <c r="B263" s="207"/>
      <c r="C263" s="207"/>
      <c r="D263" s="207"/>
      <c r="E263" s="208"/>
      <c r="F263" s="203"/>
    </row>
    <row r="264" spans="2:6" s="205" customFormat="1" ht="12.75">
      <c r="B264" s="207"/>
      <c r="C264" s="207"/>
      <c r="D264" s="207"/>
      <c r="E264" s="208"/>
      <c r="F264" s="203"/>
    </row>
    <row r="265" spans="2:6" s="205" customFormat="1" ht="12.75">
      <c r="B265" s="207"/>
      <c r="C265" s="207"/>
      <c r="D265" s="207"/>
      <c r="E265" s="208"/>
      <c r="F265" s="203"/>
    </row>
    <row r="266" spans="2:6" s="205" customFormat="1" ht="12.75">
      <c r="B266" s="207"/>
      <c r="C266" s="207"/>
      <c r="D266" s="207"/>
      <c r="E266" s="208"/>
      <c r="F266" s="203"/>
    </row>
    <row r="267" spans="2:6" s="205" customFormat="1" ht="12.75">
      <c r="B267" s="207"/>
      <c r="C267" s="207"/>
      <c r="D267" s="207"/>
      <c r="E267" s="208"/>
      <c r="F267" s="203"/>
    </row>
    <row r="268" spans="2:6" s="205" customFormat="1" ht="12.75">
      <c r="B268" s="207"/>
      <c r="C268" s="207"/>
      <c r="D268" s="207"/>
      <c r="E268" s="208"/>
      <c r="F268" s="203"/>
    </row>
    <row r="269" spans="2:6" s="205" customFormat="1" ht="12.75">
      <c r="B269" s="207"/>
      <c r="C269" s="207"/>
      <c r="D269" s="207"/>
      <c r="E269" s="208"/>
      <c r="F269" s="203"/>
    </row>
    <row r="270" spans="2:6" s="205" customFormat="1" ht="12.75">
      <c r="B270" s="207"/>
      <c r="C270" s="207"/>
      <c r="D270" s="207"/>
      <c r="E270" s="208"/>
      <c r="F270" s="203"/>
    </row>
    <row r="271" spans="2:6" s="205" customFormat="1" ht="12.75">
      <c r="B271" s="207"/>
      <c r="C271" s="207"/>
      <c r="D271" s="207"/>
      <c r="E271" s="208"/>
      <c r="F271" s="203"/>
    </row>
    <row r="272" spans="2:6" s="205" customFormat="1" ht="12.75">
      <c r="B272" s="207"/>
      <c r="C272" s="207"/>
      <c r="D272" s="207"/>
      <c r="E272" s="208"/>
      <c r="F272" s="203"/>
    </row>
    <row r="273" spans="2:6" s="205" customFormat="1" ht="12.75">
      <c r="B273" s="207"/>
      <c r="C273" s="207"/>
      <c r="D273" s="207"/>
      <c r="E273" s="208"/>
      <c r="F273" s="203"/>
    </row>
    <row r="274" spans="2:6" s="205" customFormat="1" ht="12.75">
      <c r="B274" s="207"/>
      <c r="C274" s="207"/>
      <c r="D274" s="207"/>
      <c r="E274" s="208"/>
      <c r="F274" s="203"/>
    </row>
    <row r="275" spans="2:6" s="205" customFormat="1" ht="12.75">
      <c r="B275" s="207"/>
      <c r="C275" s="207"/>
      <c r="D275" s="207"/>
      <c r="E275" s="208"/>
      <c r="F275" s="203"/>
    </row>
    <row r="276" spans="2:6" s="205" customFormat="1" ht="12.75">
      <c r="B276" s="207"/>
      <c r="C276" s="207"/>
      <c r="D276" s="207"/>
      <c r="E276" s="208"/>
      <c r="F276" s="203"/>
    </row>
    <row r="277" spans="2:6" s="205" customFormat="1" ht="12.75">
      <c r="B277" s="207"/>
      <c r="C277" s="207"/>
      <c r="D277" s="207"/>
      <c r="E277" s="208"/>
      <c r="F277" s="203"/>
    </row>
    <row r="278" spans="2:6" s="205" customFormat="1" ht="12.75">
      <c r="B278" s="207"/>
      <c r="C278" s="207"/>
      <c r="D278" s="207"/>
      <c r="E278" s="208"/>
      <c r="F278" s="203"/>
    </row>
    <row r="279" spans="2:6" s="205" customFormat="1" ht="12.75">
      <c r="B279" s="207"/>
      <c r="C279" s="207"/>
      <c r="D279" s="207"/>
      <c r="E279" s="208"/>
      <c r="F279" s="203"/>
    </row>
    <row r="280" spans="2:6" s="205" customFormat="1" ht="12.75">
      <c r="B280" s="207"/>
      <c r="C280" s="207"/>
      <c r="D280" s="207"/>
      <c r="E280" s="208"/>
      <c r="F280" s="203"/>
    </row>
    <row r="281" spans="2:6" s="205" customFormat="1" ht="12.75">
      <c r="B281" s="207"/>
      <c r="C281" s="207"/>
      <c r="D281" s="207"/>
      <c r="E281" s="208"/>
      <c r="F281" s="203"/>
    </row>
    <row r="282" spans="2:6" s="205" customFormat="1" ht="12.75">
      <c r="B282" s="207"/>
      <c r="C282" s="207"/>
      <c r="D282" s="207"/>
      <c r="E282" s="208"/>
      <c r="F282" s="203"/>
    </row>
    <row r="283" spans="2:6" s="205" customFormat="1" ht="12.75">
      <c r="B283" s="207"/>
      <c r="C283" s="207"/>
      <c r="D283" s="207"/>
      <c r="E283" s="208"/>
      <c r="F283" s="203"/>
    </row>
    <row r="284" spans="2:6" s="205" customFormat="1" ht="12.75">
      <c r="B284" s="207"/>
      <c r="C284" s="207"/>
      <c r="D284" s="207"/>
      <c r="E284" s="208"/>
      <c r="F284" s="203"/>
    </row>
    <row r="285" spans="2:6" s="205" customFormat="1" ht="12.75">
      <c r="B285" s="207"/>
      <c r="C285" s="207"/>
      <c r="D285" s="207"/>
      <c r="E285" s="208"/>
      <c r="F285" s="203"/>
    </row>
    <row r="286" spans="2:6" s="205" customFormat="1" ht="12.75">
      <c r="B286" s="207"/>
      <c r="C286" s="207"/>
      <c r="D286" s="207"/>
      <c r="E286" s="208"/>
      <c r="F286" s="203"/>
    </row>
    <row r="287" spans="2:6" s="205" customFormat="1" ht="12.75">
      <c r="B287" s="207"/>
      <c r="C287" s="207"/>
      <c r="D287" s="207"/>
      <c r="E287" s="208"/>
      <c r="F287" s="203"/>
    </row>
    <row r="288" spans="2:6" s="205" customFormat="1" ht="12.75">
      <c r="B288" s="207"/>
      <c r="C288" s="207"/>
      <c r="D288" s="207"/>
      <c r="E288" s="208"/>
      <c r="F288" s="203"/>
    </row>
    <row r="289" spans="2:6" s="205" customFormat="1" ht="12.75">
      <c r="B289" s="207"/>
      <c r="C289" s="207"/>
      <c r="D289" s="207"/>
      <c r="E289" s="208"/>
      <c r="F289" s="203"/>
    </row>
    <row r="290" spans="2:6" s="205" customFormat="1" ht="12.75">
      <c r="B290" s="207"/>
      <c r="C290" s="207"/>
      <c r="D290" s="207"/>
      <c r="E290" s="208"/>
      <c r="F290" s="203"/>
    </row>
    <row r="291" spans="2:6" s="205" customFormat="1" ht="12.75">
      <c r="B291" s="207"/>
      <c r="C291" s="207"/>
      <c r="D291" s="207"/>
      <c r="E291" s="208"/>
      <c r="F291" s="203"/>
    </row>
    <row r="292" spans="2:6" s="205" customFormat="1" ht="12.75">
      <c r="B292" s="207"/>
      <c r="C292" s="207"/>
      <c r="D292" s="207"/>
      <c r="E292" s="208"/>
      <c r="F292" s="203"/>
    </row>
    <row r="293" spans="2:6" s="205" customFormat="1" ht="12.75">
      <c r="B293" s="207"/>
      <c r="C293" s="207"/>
      <c r="D293" s="207"/>
      <c r="E293" s="208"/>
      <c r="F293" s="203"/>
    </row>
    <row r="294" spans="2:6" s="205" customFormat="1" ht="12.75">
      <c r="B294" s="207"/>
      <c r="C294" s="207"/>
      <c r="D294" s="207"/>
      <c r="E294" s="208"/>
      <c r="F294" s="203"/>
    </row>
    <row r="295" spans="2:6" s="205" customFormat="1" ht="12.75">
      <c r="B295" s="207"/>
      <c r="C295" s="207"/>
      <c r="D295" s="207"/>
      <c r="E295" s="208"/>
      <c r="F295" s="203"/>
    </row>
    <row r="296" spans="2:6" s="205" customFormat="1" ht="12.75">
      <c r="B296" s="207"/>
      <c r="C296" s="207"/>
      <c r="D296" s="207"/>
      <c r="E296" s="208"/>
      <c r="F296" s="203"/>
    </row>
    <row r="297" spans="2:6" s="205" customFormat="1" ht="12.75">
      <c r="B297" s="207"/>
      <c r="C297" s="207"/>
      <c r="D297" s="207"/>
      <c r="E297" s="208"/>
      <c r="F297" s="203"/>
    </row>
    <row r="298" spans="2:6" s="205" customFormat="1" ht="12.75">
      <c r="B298" s="207"/>
      <c r="C298" s="207"/>
      <c r="D298" s="207"/>
      <c r="E298" s="208"/>
      <c r="F298" s="203"/>
    </row>
    <row r="299" spans="2:6" s="205" customFormat="1" ht="12.75">
      <c r="B299" s="207"/>
      <c r="C299" s="207"/>
      <c r="D299" s="207"/>
      <c r="E299" s="208"/>
      <c r="F299" s="203"/>
    </row>
    <row r="300" spans="2:6" s="205" customFormat="1" ht="12.75">
      <c r="B300" s="207"/>
      <c r="C300" s="207"/>
      <c r="D300" s="207"/>
      <c r="E300" s="208"/>
      <c r="F300" s="203"/>
    </row>
    <row r="301" spans="2:6" s="205" customFormat="1" ht="12.75">
      <c r="B301" s="207"/>
      <c r="C301" s="207"/>
      <c r="D301" s="207"/>
      <c r="E301" s="208"/>
      <c r="F301" s="203"/>
    </row>
    <row r="302" spans="2:6" s="205" customFormat="1" ht="12.75">
      <c r="B302" s="207"/>
      <c r="C302" s="207"/>
      <c r="D302" s="207"/>
      <c r="E302" s="208"/>
      <c r="F302" s="203"/>
    </row>
    <row r="303" spans="2:6" s="205" customFormat="1" ht="12.75">
      <c r="B303" s="207"/>
      <c r="C303" s="207"/>
      <c r="D303" s="207"/>
      <c r="E303" s="208"/>
      <c r="F303" s="203"/>
    </row>
    <row r="304" spans="2:6" s="205" customFormat="1" ht="12.75">
      <c r="B304" s="207"/>
      <c r="C304" s="207"/>
      <c r="D304" s="207"/>
      <c r="E304" s="208"/>
      <c r="F304" s="203"/>
    </row>
    <row r="305" spans="2:6" s="205" customFormat="1" ht="12.75">
      <c r="B305" s="207"/>
      <c r="C305" s="207"/>
      <c r="D305" s="207"/>
      <c r="E305" s="208"/>
      <c r="F305" s="203"/>
    </row>
    <row r="306" spans="2:6" s="205" customFormat="1" ht="12.75">
      <c r="B306" s="207"/>
      <c r="C306" s="207"/>
      <c r="D306" s="207"/>
      <c r="E306" s="208"/>
      <c r="F306" s="203"/>
    </row>
    <row r="307" spans="2:6" s="205" customFormat="1" ht="12.75">
      <c r="B307" s="207"/>
      <c r="C307" s="207"/>
      <c r="D307" s="207"/>
      <c r="E307" s="208"/>
      <c r="F307" s="203"/>
    </row>
    <row r="308" spans="2:6" s="205" customFormat="1" ht="12.75">
      <c r="B308" s="207"/>
      <c r="C308" s="207"/>
      <c r="D308" s="207"/>
      <c r="E308" s="208"/>
      <c r="F308" s="203"/>
    </row>
    <row r="309" spans="2:6" s="205" customFormat="1" ht="12.75">
      <c r="B309" s="207"/>
      <c r="C309" s="207"/>
      <c r="D309" s="207"/>
      <c r="E309" s="208"/>
      <c r="F309" s="203"/>
    </row>
    <row r="310" spans="2:6" s="205" customFormat="1" ht="12.75">
      <c r="B310" s="207"/>
      <c r="C310" s="207"/>
      <c r="D310" s="207"/>
      <c r="E310" s="208"/>
      <c r="F310" s="203"/>
    </row>
    <row r="311" spans="2:6" s="205" customFormat="1" ht="12.75">
      <c r="B311" s="207"/>
      <c r="C311" s="207"/>
      <c r="D311" s="207"/>
      <c r="E311" s="208"/>
      <c r="F311" s="203"/>
    </row>
    <row r="312" spans="2:6" s="205" customFormat="1" ht="12.75">
      <c r="B312" s="207"/>
      <c r="C312" s="207"/>
      <c r="D312" s="207"/>
      <c r="E312" s="208"/>
      <c r="F312" s="203"/>
    </row>
    <row r="313" spans="2:6" s="205" customFormat="1" ht="12.75">
      <c r="B313" s="207"/>
      <c r="C313" s="207"/>
      <c r="D313" s="207"/>
      <c r="E313" s="208"/>
      <c r="F313" s="203"/>
    </row>
    <row r="314" spans="2:6" s="205" customFormat="1" ht="12.75">
      <c r="B314" s="207"/>
      <c r="C314" s="207"/>
      <c r="D314" s="207"/>
      <c r="E314" s="208"/>
      <c r="F314" s="203"/>
    </row>
    <row r="315" spans="2:6" s="205" customFormat="1" ht="12.75">
      <c r="B315" s="207"/>
      <c r="C315" s="207"/>
      <c r="D315" s="207"/>
      <c r="E315" s="208"/>
      <c r="F315" s="203"/>
    </row>
    <row r="316" spans="2:6" s="205" customFormat="1" ht="12.75">
      <c r="B316" s="207"/>
      <c r="C316" s="207"/>
      <c r="D316" s="207"/>
      <c r="E316" s="208"/>
      <c r="F316" s="203"/>
    </row>
    <row r="317" spans="2:6" s="205" customFormat="1" ht="12.75">
      <c r="B317" s="207"/>
      <c r="C317" s="207"/>
      <c r="D317" s="207"/>
      <c r="E317" s="208"/>
      <c r="F317" s="203"/>
    </row>
    <row r="318" spans="2:6" s="205" customFormat="1" ht="12.75">
      <c r="B318" s="207"/>
      <c r="C318" s="207"/>
      <c r="D318" s="207"/>
      <c r="E318" s="208"/>
      <c r="F318" s="203"/>
    </row>
    <row r="319" spans="2:6" s="205" customFormat="1" ht="12.75">
      <c r="B319" s="207"/>
      <c r="C319" s="207"/>
      <c r="D319" s="207"/>
      <c r="E319" s="208"/>
      <c r="F319" s="203"/>
    </row>
    <row r="320" spans="2:6" s="205" customFormat="1" ht="12.75">
      <c r="B320" s="207"/>
      <c r="C320" s="207"/>
      <c r="D320" s="207"/>
      <c r="E320" s="208"/>
      <c r="F320" s="203"/>
    </row>
    <row r="321" spans="2:6" s="205" customFormat="1" ht="12.75">
      <c r="B321" s="207"/>
      <c r="C321" s="207"/>
      <c r="D321" s="207"/>
      <c r="E321" s="208"/>
      <c r="F321" s="203"/>
    </row>
    <row r="322" spans="2:6" s="205" customFormat="1" ht="12.75">
      <c r="B322" s="207"/>
      <c r="C322" s="207"/>
      <c r="D322" s="207"/>
      <c r="E322" s="208"/>
      <c r="F322" s="203"/>
    </row>
    <row r="323" spans="2:6" s="205" customFormat="1" ht="12.75">
      <c r="B323" s="207"/>
      <c r="C323" s="207"/>
      <c r="D323" s="207"/>
      <c r="E323" s="208"/>
      <c r="F323" s="203"/>
    </row>
    <row r="324" spans="2:6" s="205" customFormat="1" ht="12.75">
      <c r="B324" s="207"/>
      <c r="C324" s="207"/>
      <c r="D324" s="207"/>
      <c r="E324" s="208"/>
      <c r="F324" s="203"/>
    </row>
    <row r="325" spans="2:6" s="205" customFormat="1" ht="12.75">
      <c r="B325" s="207"/>
      <c r="C325" s="207"/>
      <c r="D325" s="207"/>
      <c r="E325" s="208"/>
      <c r="F325" s="203"/>
    </row>
    <row r="326" spans="2:6" s="205" customFormat="1" ht="12.75">
      <c r="B326" s="207"/>
      <c r="C326" s="207"/>
      <c r="D326" s="207"/>
      <c r="E326" s="208"/>
      <c r="F326" s="203"/>
    </row>
    <row r="327" spans="2:6" s="205" customFormat="1" ht="12.75">
      <c r="B327" s="207"/>
      <c r="C327" s="207"/>
      <c r="D327" s="207"/>
      <c r="E327" s="208"/>
      <c r="F327" s="203"/>
    </row>
    <row r="328" spans="2:6" s="205" customFormat="1" ht="12.75">
      <c r="B328" s="207"/>
      <c r="C328" s="207"/>
      <c r="D328" s="207"/>
      <c r="E328" s="208"/>
      <c r="F328" s="203"/>
    </row>
    <row r="329" spans="2:6" s="205" customFormat="1" ht="12.75">
      <c r="B329" s="207"/>
      <c r="C329" s="207"/>
      <c r="D329" s="207"/>
      <c r="E329" s="208"/>
      <c r="F329" s="203"/>
    </row>
    <row r="330" spans="2:6" s="205" customFormat="1" ht="12.75">
      <c r="B330" s="207"/>
      <c r="C330" s="207"/>
      <c r="D330" s="207"/>
      <c r="E330" s="208"/>
      <c r="F330" s="203"/>
    </row>
    <row r="331" spans="2:6" s="205" customFormat="1" ht="12.75">
      <c r="B331" s="207"/>
      <c r="C331" s="207"/>
      <c r="D331" s="207"/>
      <c r="E331" s="208"/>
      <c r="F331" s="203"/>
    </row>
    <row r="332" spans="2:6" s="205" customFormat="1" ht="12.75">
      <c r="B332" s="207"/>
      <c r="C332" s="207"/>
      <c r="D332" s="207"/>
      <c r="E332" s="208"/>
      <c r="F332" s="203"/>
    </row>
    <row r="333" spans="2:6" s="205" customFormat="1" ht="12.75">
      <c r="B333" s="207"/>
      <c r="C333" s="207"/>
      <c r="D333" s="207"/>
      <c r="E333" s="208"/>
      <c r="F333" s="203"/>
    </row>
    <row r="334" spans="2:6" s="205" customFormat="1" ht="12.75">
      <c r="B334" s="207"/>
      <c r="C334" s="207"/>
      <c r="D334" s="207"/>
      <c r="E334" s="208"/>
      <c r="F334" s="203"/>
    </row>
    <row r="335" spans="2:6" s="205" customFormat="1" ht="12.75">
      <c r="B335" s="207"/>
      <c r="C335" s="207"/>
      <c r="D335" s="207"/>
      <c r="E335" s="208"/>
      <c r="F335" s="203"/>
    </row>
    <row r="336" spans="2:6" s="205" customFormat="1" ht="12.75">
      <c r="B336" s="207"/>
      <c r="C336" s="207"/>
      <c r="D336" s="207"/>
      <c r="E336" s="208"/>
      <c r="F336" s="203"/>
    </row>
    <row r="337" spans="2:6" s="205" customFormat="1" ht="12.75">
      <c r="B337" s="207"/>
      <c r="C337" s="207"/>
      <c r="D337" s="207"/>
      <c r="E337" s="208"/>
      <c r="F337" s="203"/>
    </row>
    <row r="338" spans="2:6" s="205" customFormat="1" ht="12.75">
      <c r="B338" s="207"/>
      <c r="C338" s="207"/>
      <c r="D338" s="207"/>
      <c r="E338" s="208"/>
      <c r="F338" s="203"/>
    </row>
    <row r="339" spans="2:6" s="205" customFormat="1" ht="12.75">
      <c r="B339" s="207"/>
      <c r="C339" s="207"/>
      <c r="D339" s="207"/>
      <c r="E339" s="208"/>
      <c r="F339" s="203"/>
    </row>
    <row r="340" spans="2:6" s="205" customFormat="1" ht="12.75">
      <c r="B340" s="207"/>
      <c r="C340" s="207"/>
      <c r="D340" s="207"/>
      <c r="E340" s="208"/>
      <c r="F340" s="203"/>
    </row>
    <row r="341" spans="2:6" s="205" customFormat="1" ht="12.75">
      <c r="B341" s="207"/>
      <c r="C341" s="207"/>
      <c r="D341" s="207"/>
      <c r="E341" s="208"/>
      <c r="F341" s="203"/>
    </row>
    <row r="342" spans="2:6" s="205" customFormat="1" ht="12.75">
      <c r="B342" s="207"/>
      <c r="C342" s="207"/>
      <c r="D342" s="207"/>
      <c r="E342" s="208"/>
      <c r="F342" s="203"/>
    </row>
    <row r="343" spans="2:6" s="205" customFormat="1" ht="12.75">
      <c r="B343" s="207"/>
      <c r="C343" s="207"/>
      <c r="D343" s="207"/>
      <c r="E343" s="208"/>
      <c r="F343" s="203"/>
    </row>
    <row r="344" spans="2:6" s="205" customFormat="1" ht="12.75">
      <c r="B344" s="207"/>
      <c r="C344" s="207"/>
      <c r="D344" s="207"/>
      <c r="E344" s="208"/>
      <c r="F344" s="203"/>
    </row>
    <row r="345" spans="2:6" s="205" customFormat="1" ht="12.75">
      <c r="B345" s="207"/>
      <c r="C345" s="207"/>
      <c r="D345" s="207"/>
      <c r="E345" s="208"/>
      <c r="F345" s="203"/>
    </row>
    <row r="346" spans="2:6" s="205" customFormat="1" ht="12.75">
      <c r="B346" s="207"/>
      <c r="C346" s="207"/>
      <c r="D346" s="207"/>
      <c r="E346" s="208"/>
      <c r="F346" s="203"/>
    </row>
    <row r="347" spans="2:6" s="205" customFormat="1" ht="12.75">
      <c r="B347" s="207"/>
      <c r="C347" s="207"/>
      <c r="D347" s="207"/>
      <c r="E347" s="208"/>
      <c r="F347" s="203"/>
    </row>
    <row r="348" spans="2:6" s="205" customFormat="1" ht="12.75">
      <c r="B348" s="207"/>
      <c r="C348" s="207"/>
      <c r="D348" s="207"/>
      <c r="E348" s="208"/>
      <c r="F348" s="203"/>
    </row>
    <row r="349" spans="2:6" s="205" customFormat="1" ht="12.75">
      <c r="B349" s="207"/>
      <c r="C349" s="207"/>
      <c r="D349" s="207"/>
      <c r="E349" s="208"/>
      <c r="F349" s="203"/>
    </row>
    <row r="350" spans="2:6" s="205" customFormat="1" ht="12.75">
      <c r="B350" s="207"/>
      <c r="C350" s="207"/>
      <c r="D350" s="207"/>
      <c r="E350" s="208"/>
      <c r="F350" s="203"/>
    </row>
    <row r="351" spans="2:6" s="205" customFormat="1" ht="12.75">
      <c r="B351" s="207"/>
      <c r="C351" s="207"/>
      <c r="D351" s="207"/>
      <c r="E351" s="208"/>
      <c r="F351" s="203"/>
    </row>
    <row r="352" spans="2:6" s="205" customFormat="1" ht="12.75">
      <c r="B352" s="207"/>
      <c r="C352" s="207"/>
      <c r="D352" s="207"/>
      <c r="E352" s="208"/>
      <c r="F352" s="203"/>
    </row>
    <row r="353" spans="2:6" s="205" customFormat="1" ht="12.75">
      <c r="B353" s="207"/>
      <c r="C353" s="207"/>
      <c r="D353" s="207"/>
      <c r="E353" s="208"/>
      <c r="F353" s="203"/>
    </row>
    <row r="354" spans="2:6" s="205" customFormat="1" ht="12.75">
      <c r="B354" s="207"/>
      <c r="C354" s="207"/>
      <c r="D354" s="207"/>
      <c r="E354" s="208"/>
      <c r="F354" s="203"/>
    </row>
    <row r="355" spans="2:6" s="205" customFormat="1" ht="12.75">
      <c r="B355" s="207"/>
      <c r="C355" s="207"/>
      <c r="D355" s="207"/>
      <c r="E355" s="208"/>
      <c r="F355" s="203"/>
    </row>
    <row r="356" spans="2:6" s="205" customFormat="1" ht="12.75">
      <c r="B356" s="207"/>
      <c r="C356" s="207"/>
      <c r="D356" s="207"/>
      <c r="E356" s="208"/>
      <c r="F356" s="203"/>
    </row>
    <row r="357" spans="2:6" s="205" customFormat="1" ht="12.75">
      <c r="B357" s="207"/>
      <c r="C357" s="207"/>
      <c r="D357" s="207"/>
      <c r="E357" s="208"/>
      <c r="F357" s="203"/>
    </row>
    <row r="358" spans="2:6" s="205" customFormat="1" ht="12.75">
      <c r="B358" s="207"/>
      <c r="C358" s="207"/>
      <c r="D358" s="207"/>
      <c r="E358" s="208"/>
      <c r="F358" s="203"/>
    </row>
    <row r="359" spans="2:6" s="205" customFormat="1" ht="12.75">
      <c r="B359" s="207"/>
      <c r="C359" s="207"/>
      <c r="D359" s="207"/>
      <c r="E359" s="208"/>
      <c r="F359" s="203"/>
    </row>
    <row r="360" spans="2:6" s="205" customFormat="1" ht="12.75">
      <c r="B360" s="207"/>
      <c r="C360" s="207"/>
      <c r="D360" s="207"/>
      <c r="E360" s="208"/>
      <c r="F360" s="203"/>
    </row>
    <row r="361" spans="2:6" s="205" customFormat="1" ht="12.75">
      <c r="B361" s="207"/>
      <c r="C361" s="207"/>
      <c r="D361" s="207"/>
      <c r="E361" s="208"/>
      <c r="F361" s="203"/>
    </row>
    <row r="362" spans="2:6" s="205" customFormat="1" ht="12.75">
      <c r="B362" s="207"/>
      <c r="C362" s="207"/>
      <c r="D362" s="207"/>
      <c r="E362" s="208"/>
      <c r="F362" s="203"/>
    </row>
    <row r="363" spans="2:6" s="205" customFormat="1" ht="12.75">
      <c r="B363" s="207"/>
      <c r="C363" s="207"/>
      <c r="D363" s="207"/>
      <c r="E363" s="208"/>
      <c r="F363" s="203"/>
    </row>
    <row r="364" spans="2:6" s="205" customFormat="1" ht="12.75">
      <c r="B364" s="207"/>
      <c r="C364" s="207"/>
      <c r="D364" s="207"/>
      <c r="E364" s="208"/>
      <c r="F364" s="203"/>
    </row>
    <row r="365" spans="2:6" s="205" customFormat="1" ht="12.75">
      <c r="B365" s="207"/>
      <c r="C365" s="207"/>
      <c r="D365" s="207"/>
      <c r="E365" s="208"/>
      <c r="F365" s="203"/>
    </row>
    <row r="366" spans="2:6" s="205" customFormat="1" ht="12.75">
      <c r="B366" s="207"/>
      <c r="C366" s="207"/>
      <c r="D366" s="207"/>
      <c r="E366" s="208"/>
      <c r="F366" s="203"/>
    </row>
    <row r="367" spans="2:6" s="205" customFormat="1" ht="12.75">
      <c r="B367" s="207"/>
      <c r="C367" s="207"/>
      <c r="D367" s="207"/>
      <c r="E367" s="208"/>
      <c r="F367" s="203"/>
    </row>
    <row r="368" spans="2:6" s="205" customFormat="1" ht="12.75">
      <c r="B368" s="207"/>
      <c r="C368" s="207"/>
      <c r="D368" s="207"/>
      <c r="E368" s="208"/>
      <c r="F368" s="203"/>
    </row>
    <row r="369" spans="2:6" s="205" customFormat="1" ht="12.75">
      <c r="B369" s="207"/>
      <c r="C369" s="207"/>
      <c r="D369" s="207"/>
      <c r="E369" s="208"/>
      <c r="F369" s="203"/>
    </row>
    <row r="370" spans="2:6" s="205" customFormat="1" ht="12.75">
      <c r="B370" s="207"/>
      <c r="C370" s="207"/>
      <c r="D370" s="207"/>
      <c r="E370" s="208"/>
      <c r="F370" s="203"/>
    </row>
    <row r="371" spans="2:6" s="205" customFormat="1" ht="12.75">
      <c r="B371" s="207"/>
      <c r="C371" s="207"/>
      <c r="D371" s="207"/>
      <c r="E371" s="208"/>
      <c r="F371" s="203"/>
    </row>
    <row r="372" spans="2:6" s="205" customFormat="1" ht="12.75">
      <c r="B372" s="207"/>
      <c r="C372" s="207"/>
      <c r="D372" s="207"/>
      <c r="E372" s="208"/>
      <c r="F372" s="203"/>
    </row>
    <row r="373" spans="2:6" s="205" customFormat="1" ht="12.75">
      <c r="B373" s="207"/>
      <c r="C373" s="207"/>
      <c r="D373" s="207"/>
      <c r="E373" s="208"/>
      <c r="F373" s="203"/>
    </row>
    <row r="374" spans="2:6" s="205" customFormat="1" ht="12.75">
      <c r="B374" s="207"/>
      <c r="C374" s="207"/>
      <c r="D374" s="207"/>
      <c r="E374" s="208"/>
      <c r="F374" s="203"/>
    </row>
    <row r="375" spans="2:6" s="205" customFormat="1" ht="12.75">
      <c r="B375" s="207"/>
      <c r="C375" s="207"/>
      <c r="D375" s="207"/>
      <c r="E375" s="208"/>
      <c r="F375" s="203"/>
    </row>
    <row r="376" spans="2:6" s="205" customFormat="1" ht="12.75">
      <c r="B376" s="207"/>
      <c r="C376" s="207"/>
      <c r="D376" s="207"/>
      <c r="E376" s="208"/>
      <c r="F376" s="203"/>
    </row>
    <row r="377" spans="2:6" s="205" customFormat="1" ht="12.75">
      <c r="B377" s="207"/>
      <c r="C377" s="207"/>
      <c r="D377" s="207"/>
      <c r="E377" s="208"/>
      <c r="F377" s="203"/>
    </row>
    <row r="378" spans="2:6" s="205" customFormat="1" ht="12.75">
      <c r="B378" s="207"/>
      <c r="C378" s="207"/>
      <c r="D378" s="207"/>
      <c r="E378" s="208"/>
      <c r="F378" s="203"/>
    </row>
    <row r="379" spans="2:6" s="205" customFormat="1" ht="12.75">
      <c r="B379" s="207"/>
      <c r="C379" s="207"/>
      <c r="D379" s="207"/>
      <c r="E379" s="208"/>
      <c r="F379" s="203"/>
    </row>
    <row r="380" spans="2:6" s="205" customFormat="1" ht="12.75">
      <c r="B380" s="207"/>
      <c r="C380" s="207"/>
      <c r="D380" s="207"/>
      <c r="E380" s="208"/>
      <c r="F380" s="203"/>
    </row>
    <row r="381" spans="2:6" s="205" customFormat="1" ht="12.75">
      <c r="B381" s="207"/>
      <c r="C381" s="207"/>
      <c r="D381" s="207"/>
      <c r="E381" s="208"/>
      <c r="F381" s="203"/>
    </row>
    <row r="382" spans="2:6" s="205" customFormat="1" ht="12.75">
      <c r="B382" s="207"/>
      <c r="C382" s="207"/>
      <c r="D382" s="207"/>
      <c r="E382" s="208"/>
      <c r="F382" s="203"/>
    </row>
    <row r="383" spans="2:6" s="205" customFormat="1" ht="12.75">
      <c r="B383" s="207"/>
      <c r="C383" s="207"/>
      <c r="D383" s="207"/>
      <c r="E383" s="208"/>
      <c r="F383" s="203"/>
    </row>
    <row r="384" spans="2:6" s="205" customFormat="1" ht="12.75">
      <c r="B384" s="207"/>
      <c r="C384" s="207"/>
      <c r="D384" s="207"/>
      <c r="E384" s="208"/>
      <c r="F384" s="203"/>
    </row>
    <row r="385" spans="2:6" s="205" customFormat="1" ht="12.75">
      <c r="B385" s="207"/>
      <c r="C385" s="207"/>
      <c r="D385" s="207"/>
      <c r="E385" s="208"/>
      <c r="F385" s="203"/>
    </row>
    <row r="386" spans="2:6" s="205" customFormat="1" ht="12.75">
      <c r="B386" s="207"/>
      <c r="C386" s="207"/>
      <c r="D386" s="207"/>
      <c r="E386" s="208"/>
      <c r="F386" s="203"/>
    </row>
    <row r="387" spans="2:6" s="205" customFormat="1" ht="12.75">
      <c r="B387" s="207"/>
      <c r="C387" s="207"/>
      <c r="D387" s="207"/>
      <c r="E387" s="208"/>
      <c r="F387" s="203"/>
    </row>
    <row r="388" spans="2:6" s="205" customFormat="1" ht="12.75">
      <c r="B388" s="207"/>
      <c r="C388" s="207"/>
      <c r="D388" s="207"/>
      <c r="E388" s="208"/>
      <c r="F388" s="203"/>
    </row>
    <row r="389" spans="2:6" s="205" customFormat="1" ht="12.75">
      <c r="B389" s="207"/>
      <c r="C389" s="207"/>
      <c r="D389" s="207"/>
      <c r="E389" s="208"/>
      <c r="F389" s="203"/>
    </row>
    <row r="390" spans="2:6" s="205" customFormat="1" ht="12.75">
      <c r="B390" s="207"/>
      <c r="C390" s="207"/>
      <c r="D390" s="207"/>
      <c r="E390" s="208"/>
      <c r="F390" s="203"/>
    </row>
    <row r="391" spans="2:6" s="205" customFormat="1" ht="12.75">
      <c r="B391" s="207"/>
      <c r="C391" s="207"/>
      <c r="D391" s="207"/>
      <c r="E391" s="208"/>
      <c r="F391" s="203"/>
    </row>
    <row r="392" spans="2:6" s="205" customFormat="1" ht="12.75">
      <c r="B392" s="207"/>
      <c r="C392" s="207"/>
      <c r="D392" s="207"/>
      <c r="E392" s="208"/>
      <c r="F392" s="203"/>
    </row>
    <row r="393" spans="2:6" s="205" customFormat="1" ht="12.75">
      <c r="B393" s="207"/>
      <c r="C393" s="207"/>
      <c r="D393" s="207"/>
      <c r="E393" s="208"/>
      <c r="F393" s="203"/>
    </row>
    <row r="394" spans="2:6" s="205" customFormat="1" ht="12.75">
      <c r="B394" s="207"/>
      <c r="C394" s="207"/>
      <c r="D394" s="207"/>
      <c r="E394" s="208"/>
      <c r="F394" s="203"/>
    </row>
    <row r="395" spans="2:6" s="205" customFormat="1" ht="12.75">
      <c r="B395" s="207"/>
      <c r="C395" s="207"/>
      <c r="D395" s="207"/>
      <c r="E395" s="208"/>
      <c r="F395" s="203"/>
    </row>
    <row r="396" spans="2:6" s="205" customFormat="1" ht="12.75">
      <c r="B396" s="207"/>
      <c r="C396" s="207"/>
      <c r="D396" s="207"/>
      <c r="E396" s="208"/>
      <c r="F396" s="203"/>
    </row>
    <row r="397" spans="2:6" s="205" customFormat="1" ht="12.75">
      <c r="B397" s="207"/>
      <c r="C397" s="207"/>
      <c r="D397" s="207"/>
      <c r="E397" s="208"/>
      <c r="F397" s="203"/>
    </row>
    <row r="398" spans="2:6" s="205" customFormat="1" ht="12.75">
      <c r="B398" s="207"/>
      <c r="C398" s="207"/>
      <c r="D398" s="207"/>
      <c r="E398" s="208"/>
      <c r="F398" s="203"/>
    </row>
    <row r="399" spans="2:6" s="205" customFormat="1" ht="12.75">
      <c r="B399" s="207"/>
      <c r="C399" s="207"/>
      <c r="D399" s="207"/>
      <c r="E399" s="208"/>
      <c r="F399" s="203"/>
    </row>
    <row r="400" spans="2:6" s="205" customFormat="1" ht="12.75">
      <c r="B400" s="207"/>
      <c r="C400" s="207"/>
      <c r="D400" s="207"/>
      <c r="E400" s="208"/>
      <c r="F400" s="203"/>
    </row>
  </sheetData>
  <sheetProtection password="CC7A" sheet="1" objects="1" scenarios="1"/>
  <mergeCells count="35">
    <mergeCell ref="D25:E25"/>
    <mergeCell ref="D26:E26"/>
    <mergeCell ref="D36:E36"/>
    <mergeCell ref="D37:E37"/>
    <mergeCell ref="C17:E17"/>
    <mergeCell ref="D22:E22"/>
    <mergeCell ref="D23:E23"/>
    <mergeCell ref="D24:E24"/>
    <mergeCell ref="D19:E19"/>
    <mergeCell ref="D20:E20"/>
    <mergeCell ref="D21:E21"/>
    <mergeCell ref="C13:E13"/>
    <mergeCell ref="B1:E1"/>
    <mergeCell ref="D45:E45"/>
    <mergeCell ref="C33:E33"/>
    <mergeCell ref="C28:E28"/>
    <mergeCell ref="D30:E30"/>
    <mergeCell ref="D31:E31"/>
    <mergeCell ref="D5:E5"/>
    <mergeCell ref="C7:E7"/>
    <mergeCell ref="D35:E35"/>
    <mergeCell ref="D43:E43"/>
    <mergeCell ref="D60:E60"/>
    <mergeCell ref="D58:E58"/>
    <mergeCell ref="C56:E56"/>
    <mergeCell ref="F2:F62"/>
    <mergeCell ref="C2:E2"/>
    <mergeCell ref="C9:E9"/>
    <mergeCell ref="C10:E10"/>
    <mergeCell ref="C11:E11"/>
    <mergeCell ref="C15:E15"/>
    <mergeCell ref="C3:E3"/>
    <mergeCell ref="D62:E62"/>
    <mergeCell ref="D41:E41"/>
    <mergeCell ref="D42:E42"/>
  </mergeCells>
  <printOptions/>
  <pageMargins left="0.5" right="0.5" top="0.15" bottom="0" header="0" footer="0"/>
  <pageSetup horizontalDpi="600" verticalDpi="600" orientation="portrait" r:id="rId2"/>
  <rowBreaks count="1" manualBreakCount="1">
    <brk id="32" min="1" max="5" man="1"/>
  </rowBreaks>
  <drawing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U175"/>
  <sheetViews>
    <sheetView workbookViewId="0" topLeftCell="A1">
      <pane ySplit="1" topLeftCell="BM2" activePane="bottomLeft" state="frozen"/>
      <selection pane="topLeft" activeCell="A1" sqref="A1"/>
      <selection pane="bottomLeft" activeCell="D5" sqref="D5:E5"/>
    </sheetView>
  </sheetViews>
  <sheetFormatPr defaultColWidth="9.140625" defaultRowHeight="12.75"/>
  <cols>
    <col min="1" max="1" width="1.421875" style="57" customWidth="1"/>
    <col min="2" max="2" width="1.7109375" style="57" customWidth="1"/>
    <col min="3" max="3" width="14.8515625" style="57" customWidth="1"/>
    <col min="4" max="4" width="8.140625" style="57" customWidth="1"/>
    <col min="5" max="5" width="9.28125" style="57" customWidth="1"/>
    <col min="6" max="9" width="8.7109375" style="57" customWidth="1"/>
    <col min="10" max="10" width="9.28125" style="57" customWidth="1"/>
    <col min="11" max="11" width="10.140625" style="57" customWidth="1"/>
    <col min="12" max="12" width="10.57421875" style="57" customWidth="1"/>
    <col min="13" max="13" width="10.8515625" style="57" customWidth="1"/>
    <col min="14" max="14" width="2.8515625" style="57" customWidth="1"/>
    <col min="15" max="15" width="16.57421875" style="57" customWidth="1"/>
    <col min="16" max="16" width="22.8515625" style="57" customWidth="1"/>
    <col min="17" max="16384" width="9.140625" style="57" customWidth="1"/>
  </cols>
  <sheetData>
    <row r="1" spans="1:21" ht="26.25" customHeight="1">
      <c r="A1" s="361" t="s">
        <v>100</v>
      </c>
      <c r="B1" s="361"/>
      <c r="C1" s="361"/>
      <c r="D1" s="361"/>
      <c r="E1" s="361"/>
      <c r="F1" s="361"/>
      <c r="G1" s="361"/>
      <c r="H1" s="161"/>
      <c r="I1" s="161"/>
      <c r="J1" s="161"/>
      <c r="K1" s="161"/>
      <c r="L1" s="161"/>
      <c r="M1" s="161"/>
      <c r="N1" s="225"/>
      <c r="O1" s="225"/>
      <c r="P1" s="225"/>
      <c r="Q1" s="56"/>
      <c r="R1" s="56"/>
      <c r="S1" s="56"/>
      <c r="T1" s="56"/>
      <c r="U1" s="56"/>
    </row>
    <row r="2" spans="1:21" ht="7.5" customHeight="1" thickBot="1">
      <c r="A2" s="56"/>
      <c r="B2" s="56"/>
      <c r="C2" s="56"/>
      <c r="D2" s="56"/>
      <c r="E2" s="56"/>
      <c r="F2" s="56"/>
      <c r="G2" s="56"/>
      <c r="H2" s="56"/>
      <c r="I2" s="56"/>
      <c r="J2" s="56"/>
      <c r="K2" s="56"/>
      <c r="L2" s="56"/>
      <c r="M2" s="56"/>
      <c r="N2" s="225"/>
      <c r="O2" s="225"/>
      <c r="P2" s="225"/>
      <c r="Q2" s="56"/>
      <c r="R2" s="56"/>
      <c r="S2" s="56"/>
      <c r="T2" s="56"/>
      <c r="U2" s="56"/>
    </row>
    <row r="3" spans="1:21" ht="12.75">
      <c r="A3" s="56"/>
      <c r="B3" s="439" t="s">
        <v>64</v>
      </c>
      <c r="C3" s="440"/>
      <c r="D3" s="440"/>
      <c r="E3" s="441"/>
      <c r="F3" s="451" t="s">
        <v>65</v>
      </c>
      <c r="G3" s="488" t="s">
        <v>66</v>
      </c>
      <c r="H3" s="489"/>
      <c r="I3" s="454" t="str">
        <f>$D$7&amp;" Farm Data"</f>
        <v>2009 Farm Data</v>
      </c>
      <c r="J3" s="455"/>
      <c r="K3" s="429" t="str">
        <f>'Data Entry'!D7&amp;" Crop Insurance Premiums (enter only one, if applicable)"</f>
        <v>2009 Crop Insurance Premiums (enter only one, if applicable)</v>
      </c>
      <c r="L3" s="430"/>
      <c r="M3" s="479" t="s">
        <v>59</v>
      </c>
      <c r="N3" s="225"/>
      <c r="O3" s="381" t="s">
        <v>130</v>
      </c>
      <c r="P3" s="382"/>
      <c r="Q3" s="56"/>
      <c r="R3" s="56"/>
      <c r="S3" s="56"/>
      <c r="T3" s="56"/>
      <c r="U3" s="56"/>
    </row>
    <row r="4" spans="1:21" ht="13.5" thickBot="1">
      <c r="A4" s="56"/>
      <c r="B4" s="442"/>
      <c r="C4" s="443"/>
      <c r="D4" s="443"/>
      <c r="E4" s="444"/>
      <c r="F4" s="452"/>
      <c r="G4" s="490"/>
      <c r="H4" s="491"/>
      <c r="I4" s="456"/>
      <c r="J4" s="457"/>
      <c r="K4" s="431"/>
      <c r="L4" s="432"/>
      <c r="M4" s="480"/>
      <c r="N4" s="225"/>
      <c r="O4" s="228" t="s">
        <v>105</v>
      </c>
      <c r="P4" s="229" t="s">
        <v>106</v>
      </c>
      <c r="Q4" s="56"/>
      <c r="R4" s="56"/>
      <c r="S4" s="56"/>
      <c r="T4" s="56"/>
      <c r="U4" s="56"/>
    </row>
    <row r="5" spans="1:21" ht="12.75">
      <c r="A5" s="56"/>
      <c r="B5" s="139"/>
      <c r="C5" s="71" t="s">
        <v>31</v>
      </c>
      <c r="D5" s="477" t="s">
        <v>142</v>
      </c>
      <c r="E5" s="478"/>
      <c r="F5" s="452"/>
      <c r="G5" s="490"/>
      <c r="H5" s="491"/>
      <c r="I5" s="456"/>
      <c r="J5" s="457"/>
      <c r="K5" s="433"/>
      <c r="L5" s="434"/>
      <c r="M5" s="480"/>
      <c r="N5" s="225"/>
      <c r="O5" s="299" t="s">
        <v>107</v>
      </c>
      <c r="P5" s="300" t="s">
        <v>115</v>
      </c>
      <c r="Q5" s="56"/>
      <c r="R5" s="56"/>
      <c r="S5" s="56"/>
      <c r="T5" s="56"/>
      <c r="U5" s="56"/>
    </row>
    <row r="6" spans="1:21" ht="12.75">
      <c r="A6" s="56"/>
      <c r="B6" s="139"/>
      <c r="C6" s="72" t="s">
        <v>62</v>
      </c>
      <c r="D6" s="447">
        <v>1234567890</v>
      </c>
      <c r="E6" s="448"/>
      <c r="F6" s="452"/>
      <c r="G6" s="449" t="s">
        <v>29</v>
      </c>
      <c r="H6" s="445" t="s">
        <v>60</v>
      </c>
      <c r="I6" s="494" t="s">
        <v>49</v>
      </c>
      <c r="J6" s="492" t="s">
        <v>32</v>
      </c>
      <c r="K6" s="435" t="s">
        <v>37</v>
      </c>
      <c r="L6" s="437" t="s">
        <v>50</v>
      </c>
      <c r="M6" s="480"/>
      <c r="N6" s="225"/>
      <c r="O6" s="230" t="s">
        <v>108</v>
      </c>
      <c r="P6" s="231" t="s">
        <v>56</v>
      </c>
      <c r="Q6" s="56"/>
      <c r="R6" s="56"/>
      <c r="S6" s="56"/>
      <c r="T6" s="56"/>
      <c r="U6" s="56"/>
    </row>
    <row r="7" spans="1:21" ht="13.5" thickBot="1">
      <c r="A7" s="56"/>
      <c r="B7" s="139"/>
      <c r="C7" s="73" t="s">
        <v>19</v>
      </c>
      <c r="D7" s="122">
        <v>2009</v>
      </c>
      <c r="E7" s="31">
        <f>IF(D7=2012,0.85,0.833)</f>
        <v>0.833</v>
      </c>
      <c r="F7" s="453"/>
      <c r="G7" s="450"/>
      <c r="H7" s="446"/>
      <c r="I7" s="495"/>
      <c r="J7" s="493"/>
      <c r="K7" s="436"/>
      <c r="L7" s="438"/>
      <c r="M7" s="481"/>
      <c r="N7" s="225"/>
      <c r="O7" s="230" t="s">
        <v>109</v>
      </c>
      <c r="P7" s="301" t="s">
        <v>57</v>
      </c>
      <c r="Q7" s="56"/>
      <c r="R7" s="56"/>
      <c r="S7" s="56"/>
      <c r="T7" s="56"/>
      <c r="U7" s="56"/>
    </row>
    <row r="8" spans="1:21" ht="12.75">
      <c r="A8" s="56"/>
      <c r="B8" s="139">
        <f>B65</f>
        <v>0</v>
      </c>
      <c r="C8" s="391" t="s">
        <v>127</v>
      </c>
      <c r="D8" s="486" t="s">
        <v>110</v>
      </c>
      <c r="E8" s="487"/>
      <c r="F8" s="134">
        <v>50</v>
      </c>
      <c r="G8" s="250">
        <v>100</v>
      </c>
      <c r="H8" s="251">
        <v>100</v>
      </c>
      <c r="I8" s="136">
        <v>0</v>
      </c>
      <c r="J8" s="24">
        <v>100</v>
      </c>
      <c r="K8" s="81"/>
      <c r="L8" s="78">
        <v>10</v>
      </c>
      <c r="M8" s="167">
        <f>IF(D8="","",IF(AND(K8&gt;0,L8&gt;0),"Error",IF(I8+J8=0,0,ROUND(K8/(I8+J8),2)+L8)))</f>
        <v>10</v>
      </c>
      <c r="N8" s="225"/>
      <c r="O8" s="230" t="s">
        <v>110</v>
      </c>
      <c r="P8" s="231" t="s">
        <v>116</v>
      </c>
      <c r="Q8" s="56"/>
      <c r="R8" s="56"/>
      <c r="S8" s="56"/>
      <c r="T8" s="56"/>
      <c r="U8" s="56"/>
    </row>
    <row r="9" spans="1:21" ht="12.75">
      <c r="A9" s="56"/>
      <c r="B9" s="139"/>
      <c r="C9" s="392"/>
      <c r="D9" s="394" t="s">
        <v>112</v>
      </c>
      <c r="E9" s="395"/>
      <c r="F9" s="134">
        <v>50</v>
      </c>
      <c r="G9" s="252">
        <v>25</v>
      </c>
      <c r="H9" s="253">
        <v>25</v>
      </c>
      <c r="I9" s="137">
        <v>0</v>
      </c>
      <c r="J9" s="25">
        <v>100</v>
      </c>
      <c r="K9" s="82"/>
      <c r="L9" s="79">
        <v>10</v>
      </c>
      <c r="M9" s="168">
        <f aca="true" t="shared" si="0" ref="M9:M17">IF(D9="","",IF(AND(K9&gt;0,L9&gt;0),"Error",IF(I9+J9=0,0,ROUND(K9/(I9+J9),2)+L9)))</f>
        <v>10</v>
      </c>
      <c r="N9" s="225"/>
      <c r="O9" s="230" t="s">
        <v>111</v>
      </c>
      <c r="P9" s="231" t="s">
        <v>54</v>
      </c>
      <c r="Q9" s="56"/>
      <c r="R9" s="56"/>
      <c r="S9" s="56"/>
      <c r="T9" s="56"/>
      <c r="U9" s="56"/>
    </row>
    <row r="10" spans="1:21" ht="12.75">
      <c r="A10" s="56"/>
      <c r="B10" s="139"/>
      <c r="C10" s="392"/>
      <c r="D10" s="394" t="s">
        <v>107</v>
      </c>
      <c r="E10" s="395"/>
      <c r="F10" s="134">
        <v>50</v>
      </c>
      <c r="G10" s="252">
        <v>50</v>
      </c>
      <c r="H10" s="253">
        <v>50</v>
      </c>
      <c r="I10" s="137">
        <v>0</v>
      </c>
      <c r="J10" s="25">
        <v>100</v>
      </c>
      <c r="K10" s="82"/>
      <c r="L10" s="79">
        <v>5</v>
      </c>
      <c r="M10" s="168">
        <f t="shared" si="0"/>
        <v>5</v>
      </c>
      <c r="N10" s="225"/>
      <c r="O10" s="230" t="s">
        <v>112</v>
      </c>
      <c r="P10" s="231" t="s">
        <v>55</v>
      </c>
      <c r="Q10" s="56"/>
      <c r="R10" s="56"/>
      <c r="S10" s="56"/>
      <c r="T10" s="56"/>
      <c r="U10" s="56"/>
    </row>
    <row r="11" spans="1:21" ht="12.75">
      <c r="A11" s="56"/>
      <c r="B11" s="139"/>
      <c r="C11" s="392"/>
      <c r="D11" s="394" t="s">
        <v>109</v>
      </c>
      <c r="E11" s="395"/>
      <c r="F11" s="134">
        <v>50</v>
      </c>
      <c r="G11" s="252">
        <v>50</v>
      </c>
      <c r="H11" s="253">
        <v>50</v>
      </c>
      <c r="I11" s="137">
        <v>0</v>
      </c>
      <c r="J11" s="25">
        <v>100</v>
      </c>
      <c r="K11" s="82"/>
      <c r="L11" s="79">
        <v>5</v>
      </c>
      <c r="M11" s="168">
        <f t="shared" si="0"/>
        <v>5</v>
      </c>
      <c r="N11" s="225"/>
      <c r="O11" s="230" t="s">
        <v>123</v>
      </c>
      <c r="P11" s="231" t="s">
        <v>117</v>
      </c>
      <c r="Q11" s="56"/>
      <c r="R11" s="56"/>
      <c r="S11" s="56"/>
      <c r="T11" s="56"/>
      <c r="U11" s="56"/>
    </row>
    <row r="12" spans="1:21" ht="12.75">
      <c r="A12" s="56"/>
      <c r="B12" s="139"/>
      <c r="C12" s="392"/>
      <c r="D12" s="394"/>
      <c r="E12" s="395"/>
      <c r="F12" s="134"/>
      <c r="G12" s="252"/>
      <c r="H12" s="253"/>
      <c r="I12" s="137"/>
      <c r="J12" s="25"/>
      <c r="K12" s="82"/>
      <c r="L12" s="79"/>
      <c r="M12" s="168">
        <f t="shared" si="0"/>
      </c>
      <c r="N12" s="225"/>
      <c r="O12" s="370"/>
      <c r="P12" s="231" t="s">
        <v>114</v>
      </c>
      <c r="Q12" s="56"/>
      <c r="R12" s="56"/>
      <c r="S12" s="56"/>
      <c r="T12" s="56"/>
      <c r="U12" s="56"/>
    </row>
    <row r="13" spans="1:21" ht="12.75">
      <c r="A13" s="56"/>
      <c r="B13" s="139"/>
      <c r="C13" s="392"/>
      <c r="D13" s="394"/>
      <c r="E13" s="395"/>
      <c r="F13" s="134"/>
      <c r="G13" s="252"/>
      <c r="H13" s="253"/>
      <c r="I13" s="137"/>
      <c r="J13" s="25"/>
      <c r="K13" s="82"/>
      <c r="L13" s="79"/>
      <c r="M13" s="168">
        <f t="shared" si="0"/>
      </c>
      <c r="N13" s="225"/>
      <c r="O13" s="370"/>
      <c r="P13" s="231" t="s">
        <v>118</v>
      </c>
      <c r="Q13" s="56"/>
      <c r="R13" s="56"/>
      <c r="S13" s="56"/>
      <c r="T13" s="56"/>
      <c r="U13" s="56"/>
    </row>
    <row r="14" spans="1:21" ht="12.75">
      <c r="A14" s="56"/>
      <c r="B14" s="139"/>
      <c r="C14" s="392"/>
      <c r="D14" s="394"/>
      <c r="E14" s="395"/>
      <c r="F14" s="134"/>
      <c r="G14" s="252"/>
      <c r="H14" s="253"/>
      <c r="I14" s="137"/>
      <c r="J14" s="25"/>
      <c r="K14" s="82"/>
      <c r="L14" s="79"/>
      <c r="M14" s="168">
        <f t="shared" si="0"/>
      </c>
      <c r="N14" s="225"/>
      <c r="O14" s="370"/>
      <c r="P14" s="231" t="s">
        <v>124</v>
      </c>
      <c r="Q14" s="56"/>
      <c r="R14" s="56"/>
      <c r="S14" s="56"/>
      <c r="T14" s="56"/>
      <c r="U14" s="56"/>
    </row>
    <row r="15" spans="1:21" ht="12.75">
      <c r="A15" s="56"/>
      <c r="B15" s="139"/>
      <c r="C15" s="392"/>
      <c r="D15" s="394"/>
      <c r="E15" s="395"/>
      <c r="F15" s="134"/>
      <c r="G15" s="252"/>
      <c r="H15" s="253"/>
      <c r="I15" s="137"/>
      <c r="J15" s="25"/>
      <c r="K15" s="82"/>
      <c r="L15" s="79"/>
      <c r="M15" s="168">
        <f t="shared" si="0"/>
      </c>
      <c r="N15" s="225"/>
      <c r="O15" s="370"/>
      <c r="P15" s="231" t="s">
        <v>128</v>
      </c>
      <c r="Q15" s="56"/>
      <c r="R15" s="56"/>
      <c r="S15" s="56"/>
      <c r="T15" s="56"/>
      <c r="U15" s="56"/>
    </row>
    <row r="16" spans="1:21" ht="12.75">
      <c r="A16" s="56"/>
      <c r="B16" s="139"/>
      <c r="C16" s="392"/>
      <c r="D16" s="394"/>
      <c r="E16" s="395"/>
      <c r="F16" s="134"/>
      <c r="G16" s="252"/>
      <c r="H16" s="253"/>
      <c r="I16" s="137"/>
      <c r="J16" s="25"/>
      <c r="K16" s="82"/>
      <c r="L16" s="79"/>
      <c r="M16" s="168">
        <f t="shared" si="0"/>
      </c>
      <c r="N16" s="225"/>
      <c r="O16" s="370"/>
      <c r="P16" s="231" t="s">
        <v>119</v>
      </c>
      <c r="Q16" s="56"/>
      <c r="R16" s="56"/>
      <c r="S16" s="56"/>
      <c r="T16" s="56"/>
      <c r="U16" s="56"/>
    </row>
    <row r="17" spans="1:21" ht="13.5" thickBot="1">
      <c r="A17" s="56"/>
      <c r="B17" s="140"/>
      <c r="C17" s="393"/>
      <c r="D17" s="420"/>
      <c r="E17" s="421"/>
      <c r="F17" s="135"/>
      <c r="G17" s="254"/>
      <c r="H17" s="255"/>
      <c r="I17" s="138"/>
      <c r="J17" s="74"/>
      <c r="K17" s="83"/>
      <c r="L17" s="80"/>
      <c r="M17" s="169">
        <f t="shared" si="0"/>
      </c>
      <c r="N17" s="225"/>
      <c r="O17" s="370"/>
      <c r="P17" s="231" t="s">
        <v>120</v>
      </c>
      <c r="Q17" s="56"/>
      <c r="R17" s="56"/>
      <c r="S17" s="56"/>
      <c r="T17" s="56"/>
      <c r="U17" s="56"/>
    </row>
    <row r="18" spans="1:21" ht="13.5" thickBot="1">
      <c r="A18" s="56"/>
      <c r="B18" s="56"/>
      <c r="C18" s="60"/>
      <c r="D18" s="60"/>
      <c r="E18" s="60"/>
      <c r="F18" s="61">
        <f>SUM(F8:F17)</f>
        <v>200</v>
      </c>
      <c r="G18" s="62"/>
      <c r="H18" s="62"/>
      <c r="I18" s="172" t="s">
        <v>27</v>
      </c>
      <c r="J18" s="173">
        <f>SUM(I8:J17)</f>
        <v>400</v>
      </c>
      <c r="K18" s="60"/>
      <c r="L18" s="56"/>
      <c r="M18" s="56"/>
      <c r="N18" s="225"/>
      <c r="O18" s="370"/>
      <c r="P18" s="231" t="s">
        <v>121</v>
      </c>
      <c r="Q18" s="56"/>
      <c r="R18" s="56"/>
      <c r="S18" s="56"/>
      <c r="T18" s="56"/>
      <c r="U18" s="56"/>
    </row>
    <row r="19" spans="1:21" ht="13.5" thickBot="1">
      <c r="A19" s="56"/>
      <c r="B19" s="56"/>
      <c r="C19" s="56"/>
      <c r="D19" s="56"/>
      <c r="E19" s="56"/>
      <c r="F19" s="63"/>
      <c r="G19" s="63"/>
      <c r="H19" s="63"/>
      <c r="I19" s="64"/>
      <c r="J19" s="63"/>
      <c r="K19" s="63"/>
      <c r="L19" s="56"/>
      <c r="M19" s="56"/>
      <c r="N19" s="225"/>
      <c r="O19" s="371"/>
      <c r="P19" s="232" t="s">
        <v>113</v>
      </c>
      <c r="Q19" s="56"/>
      <c r="R19" s="56"/>
      <c r="S19" s="56"/>
      <c r="T19" s="56"/>
      <c r="U19" s="56"/>
    </row>
    <row r="20" spans="1:21" ht="13.5" thickBot="1">
      <c r="A20" s="56"/>
      <c r="B20" s="402" t="s">
        <v>70</v>
      </c>
      <c r="C20" s="403"/>
      <c r="D20" s="403"/>
      <c r="E20" s="399" t="str">
        <f>$D$7&amp;" Benchmark Farm Yield (BFY) *"</f>
        <v>2009 Benchmark Farm Yield (BFY) *</v>
      </c>
      <c r="F20" s="400"/>
      <c r="G20" s="400"/>
      <c r="H20" s="400"/>
      <c r="I20" s="400"/>
      <c r="J20" s="400"/>
      <c r="K20" s="401"/>
      <c r="L20" s="467" t="str">
        <f>$D$7&amp;" Actual Farm Yield *"</f>
        <v>2009 Actual Farm Yield *</v>
      </c>
      <c r="M20" s="56"/>
      <c r="N20" s="225"/>
      <c r="O20" s="225"/>
      <c r="P20" s="225"/>
      <c r="Q20" s="56"/>
      <c r="R20" s="56"/>
      <c r="S20" s="56"/>
      <c r="T20" s="56"/>
      <c r="U20" s="56"/>
    </row>
    <row r="21" spans="1:21" ht="13.5" customHeight="1" thickBot="1">
      <c r="A21" s="56"/>
      <c r="B21" s="404"/>
      <c r="C21" s="405"/>
      <c r="D21" s="405"/>
      <c r="E21" s="396" t="str">
        <f>"Enter 5 previous years ("&amp;$D$7-5&amp;" - "&amp;$D$7-1&amp;") OR Average (not both)"</f>
        <v>Enter 5 previous years (2004 - 2008) OR Average (not both)</v>
      </c>
      <c r="F21" s="397"/>
      <c r="G21" s="397"/>
      <c r="H21" s="397"/>
      <c r="I21" s="397"/>
      <c r="J21" s="398"/>
      <c r="K21" s="409" t="s">
        <v>74</v>
      </c>
      <c r="L21" s="468"/>
      <c r="M21" s="56"/>
      <c r="N21" s="225"/>
      <c r="O21" s="225"/>
      <c r="P21" s="56"/>
      <c r="Q21" s="56"/>
      <c r="R21" s="56"/>
      <c r="S21" s="56"/>
      <c r="T21" s="56"/>
      <c r="U21" s="56"/>
    </row>
    <row r="22" spans="1:21" ht="12.75" customHeight="1">
      <c r="A22" s="56"/>
      <c r="B22" s="404"/>
      <c r="C22" s="405"/>
      <c r="D22" s="405"/>
      <c r="E22" s="406" t="s">
        <v>38</v>
      </c>
      <c r="F22" s="407"/>
      <c r="G22" s="407"/>
      <c r="H22" s="407"/>
      <c r="I22" s="408"/>
      <c r="J22" s="76"/>
      <c r="K22" s="410"/>
      <c r="L22" s="468"/>
      <c r="M22" s="56"/>
      <c r="N22" s="225"/>
      <c r="O22" s="225"/>
      <c r="P22" s="56"/>
      <c r="Q22" s="56"/>
      <c r="R22" s="56"/>
      <c r="S22" s="56"/>
      <c r="T22" s="56"/>
      <c r="U22" s="56"/>
    </row>
    <row r="23" spans="1:21" ht="13.5" customHeight="1" thickBot="1">
      <c r="A23" s="56"/>
      <c r="B23" s="404"/>
      <c r="C23" s="405"/>
      <c r="D23" s="405"/>
      <c r="E23" s="260">
        <f>'Data Entry'!$D$7-5</f>
        <v>2004</v>
      </c>
      <c r="F23" s="261">
        <f>'Data Entry'!$D$7-4</f>
        <v>2005</v>
      </c>
      <c r="G23" s="261">
        <f>'Data Entry'!$D$7-3</f>
        <v>2006</v>
      </c>
      <c r="H23" s="261">
        <f>'Data Entry'!$D$7-2</f>
        <v>2007</v>
      </c>
      <c r="I23" s="262">
        <f>'Data Entry'!$D$7-1</f>
        <v>2008</v>
      </c>
      <c r="J23" s="268" t="s">
        <v>71</v>
      </c>
      <c r="K23" s="410"/>
      <c r="L23" s="468"/>
      <c r="M23" s="56"/>
      <c r="N23" s="225"/>
      <c r="O23" s="225"/>
      <c r="P23" s="56"/>
      <c r="Q23" s="56"/>
      <c r="R23" s="56"/>
      <c r="S23" s="56"/>
      <c r="T23" s="56"/>
      <c r="U23" s="56"/>
    </row>
    <row r="24" spans="1:21" ht="12.75">
      <c r="A24" s="56"/>
      <c r="B24" s="58"/>
      <c r="C24" s="383" t="str">
        <f>IF('Data Entry'!D8="","",'Data Entry'!D8)</f>
        <v>Corn</v>
      </c>
      <c r="D24" s="384"/>
      <c r="E24" s="264"/>
      <c r="F24" s="265"/>
      <c r="G24" s="265"/>
      <c r="H24" s="265"/>
      <c r="I24" s="75"/>
      <c r="J24" s="269">
        <v>150</v>
      </c>
      <c r="K24" s="266">
        <f>IF(C24="","",IF(AND(SUM(E24:I24)&gt;0,J24&gt;0),"Error",ROUND(J24,0)+ROUND((SUM('Data Entry'!E24:I24)-MIN('Data Entry'!E24:I24)-MAX('Data Entry'!E24:I24))/3,0)))</f>
        <v>150</v>
      </c>
      <c r="L24" s="272">
        <v>150</v>
      </c>
      <c r="M24" s="56"/>
      <c r="N24" s="225"/>
      <c r="O24" s="225"/>
      <c r="P24" s="56"/>
      <c r="Q24" s="56"/>
      <c r="R24" s="56"/>
      <c r="S24" s="56"/>
      <c r="T24" s="56"/>
      <c r="U24" s="56"/>
    </row>
    <row r="25" spans="1:21" ht="12.75">
      <c r="A25" s="56"/>
      <c r="B25" s="58"/>
      <c r="C25" s="375" t="str">
        <f>IF('Data Entry'!D9="","",'Data Entry'!D9)</f>
        <v>Soybeans</v>
      </c>
      <c r="D25" s="376"/>
      <c r="E25" s="32"/>
      <c r="F25" s="33"/>
      <c r="G25" s="33"/>
      <c r="H25" s="33"/>
      <c r="I25" s="36"/>
      <c r="J25" s="270">
        <v>40</v>
      </c>
      <c r="K25" s="259">
        <f>IF(C25="","",IF(AND(SUM(E25:I25)&gt;0,J25&gt;0),"Error",ROUND(J25,0)+ROUND((SUM('Data Entry'!E25:I25)-MIN('Data Entry'!E25:I25)-MAX('Data Entry'!E25:I25))/3,0)))</f>
        <v>40</v>
      </c>
      <c r="L25" s="273">
        <v>40</v>
      </c>
      <c r="M25" s="56"/>
      <c r="N25" s="225"/>
      <c r="O25" s="225"/>
      <c r="P25" s="56"/>
      <c r="Q25" s="56"/>
      <c r="R25" s="56"/>
      <c r="S25" s="56"/>
      <c r="T25" s="56"/>
      <c r="U25" s="56"/>
    </row>
    <row r="26" spans="1:21" ht="12.75">
      <c r="A26" s="56"/>
      <c r="B26" s="58"/>
      <c r="C26" s="375" t="str">
        <f>IF('Data Entry'!D10="","",'Data Entry'!D10)</f>
        <v>Wheat</v>
      </c>
      <c r="D26" s="376"/>
      <c r="E26" s="32"/>
      <c r="F26" s="33"/>
      <c r="G26" s="33"/>
      <c r="H26" s="33"/>
      <c r="I26" s="36"/>
      <c r="J26" s="270">
        <v>65</v>
      </c>
      <c r="K26" s="259">
        <f>IF(C26="","",IF(AND(SUM(E26:I26)&gt;0,J26&gt;0),"Error",ROUND(J26,0)+ROUND((SUM('Data Entry'!E26:I26)-MIN('Data Entry'!E26:I26)-MAX('Data Entry'!E26:I26))/3,0)))</f>
        <v>65</v>
      </c>
      <c r="L26" s="273">
        <v>65</v>
      </c>
      <c r="M26" s="56"/>
      <c r="N26" s="225"/>
      <c r="O26" s="225"/>
      <c r="P26" s="56"/>
      <c r="Q26" s="56"/>
      <c r="R26" s="56"/>
      <c r="S26" s="56"/>
      <c r="T26" s="56"/>
      <c r="U26" s="56"/>
    </row>
    <row r="27" spans="1:21" ht="12.75">
      <c r="A27" s="56"/>
      <c r="B27" s="58"/>
      <c r="C27" s="375" t="str">
        <f>IF('Data Entry'!D11="","",'Data Entry'!D11)</f>
        <v>Oats</v>
      </c>
      <c r="D27" s="376"/>
      <c r="E27" s="32"/>
      <c r="F27" s="33"/>
      <c r="G27" s="33"/>
      <c r="H27" s="33"/>
      <c r="I27" s="36"/>
      <c r="J27" s="270">
        <v>65</v>
      </c>
      <c r="K27" s="259">
        <f>IF(C27="","",IF(AND(SUM(E27:I27)&gt;0,J27&gt;0),"Error",ROUND(J27,0)+ROUND((SUM('Data Entry'!E27:I27)-MIN('Data Entry'!E27:I27)-MAX('Data Entry'!E27:I27))/3,0)))</f>
        <v>65</v>
      </c>
      <c r="L27" s="273">
        <v>65</v>
      </c>
      <c r="M27" s="56"/>
      <c r="N27" s="225"/>
      <c r="O27" s="225"/>
      <c r="P27" s="56"/>
      <c r="Q27" s="56"/>
      <c r="R27" s="56"/>
      <c r="S27" s="56"/>
      <c r="T27" s="56"/>
      <c r="U27" s="56"/>
    </row>
    <row r="28" spans="1:21" ht="12.75">
      <c r="A28" s="56"/>
      <c r="B28" s="58"/>
      <c r="C28" s="375">
        <f>IF('Data Entry'!D12="","",'Data Entry'!D12)</f>
      </c>
      <c r="D28" s="376"/>
      <c r="E28" s="32"/>
      <c r="F28" s="33"/>
      <c r="G28" s="33"/>
      <c r="H28" s="33"/>
      <c r="I28" s="36"/>
      <c r="J28" s="270"/>
      <c r="K28" s="259">
        <f>IF(C28="","",IF(AND(SUM(E28:I28)&gt;0,J28&gt;0),"Error",ROUND(J28,0)+ROUND((SUM('Data Entry'!E28:I28)-MIN('Data Entry'!E28:I28)-MAX('Data Entry'!E28:I28))/3,0)))</f>
      </c>
      <c r="L28" s="273"/>
      <c r="M28" s="56"/>
      <c r="N28" s="225"/>
      <c r="O28" s="225"/>
      <c r="P28" s="56"/>
      <c r="Q28" s="56"/>
      <c r="R28" s="56"/>
      <c r="S28" s="56"/>
      <c r="T28" s="56"/>
      <c r="U28" s="56"/>
    </row>
    <row r="29" spans="1:21" ht="12.75">
      <c r="A29" s="56"/>
      <c r="B29" s="58"/>
      <c r="C29" s="375">
        <f>IF('Data Entry'!D13="","",'Data Entry'!D13)</f>
      </c>
      <c r="D29" s="376"/>
      <c r="E29" s="32"/>
      <c r="F29" s="33"/>
      <c r="G29" s="33"/>
      <c r="H29" s="33"/>
      <c r="I29" s="36"/>
      <c r="J29" s="270"/>
      <c r="K29" s="259">
        <f>IF(C29="","",IF(AND(SUM(E29:I29)&gt;0,J29&gt;0),"Error",ROUND(J29,0)+ROUND((SUM('Data Entry'!E29:I29)-MIN('Data Entry'!E29:I29)-MAX('Data Entry'!E29:I29))/3,0)))</f>
      </c>
      <c r="L29" s="273"/>
      <c r="M29" s="56"/>
      <c r="N29" s="225"/>
      <c r="O29" s="225"/>
      <c r="P29" s="56"/>
      <c r="Q29" s="56"/>
      <c r="R29" s="56"/>
      <c r="S29" s="56"/>
      <c r="T29" s="56"/>
      <c r="U29" s="56"/>
    </row>
    <row r="30" spans="1:21" ht="12.75">
      <c r="A30" s="56"/>
      <c r="B30" s="58"/>
      <c r="C30" s="375">
        <f>IF('Data Entry'!D14="","",'Data Entry'!D14)</f>
      </c>
      <c r="D30" s="376"/>
      <c r="E30" s="32"/>
      <c r="F30" s="33"/>
      <c r="G30" s="33"/>
      <c r="H30" s="33"/>
      <c r="I30" s="36"/>
      <c r="J30" s="270"/>
      <c r="K30" s="259">
        <f>IF(C30="","",IF(AND(SUM(E30:I30)&gt;0,J30&gt;0),"Error",ROUND(J30,0)+ROUND((SUM('Data Entry'!E30:I30)-MIN('Data Entry'!E30:I30)-MAX('Data Entry'!E30:I30))/3,0)))</f>
      </c>
      <c r="L30" s="273"/>
      <c r="M30" s="56"/>
      <c r="N30" s="225"/>
      <c r="O30" s="225"/>
      <c r="P30" s="56"/>
      <c r="Q30" s="56"/>
      <c r="R30" s="56"/>
      <c r="S30" s="56"/>
      <c r="T30" s="56"/>
      <c r="U30" s="56"/>
    </row>
    <row r="31" spans="1:21" ht="12.75">
      <c r="A31" s="56"/>
      <c r="B31" s="58"/>
      <c r="C31" s="375">
        <f>IF('Data Entry'!D15="","",'Data Entry'!D15)</f>
      </c>
      <c r="D31" s="376"/>
      <c r="E31" s="32"/>
      <c r="F31" s="33"/>
      <c r="G31" s="33"/>
      <c r="H31" s="33"/>
      <c r="I31" s="36"/>
      <c r="J31" s="270"/>
      <c r="K31" s="259">
        <f>IF(C31="","",IF(AND(SUM(E31:I31)&gt;0,J31&gt;0),"Error",ROUND(J31,0)+ROUND((SUM('Data Entry'!E31:I31)-MIN('Data Entry'!E31:I31)-MAX('Data Entry'!E31:I31))/3,0)))</f>
      </c>
      <c r="L31" s="273"/>
      <c r="M31" s="56"/>
      <c r="N31" s="225"/>
      <c r="O31" s="225"/>
      <c r="P31" s="56"/>
      <c r="Q31" s="56"/>
      <c r="R31" s="56"/>
      <c r="S31" s="56"/>
      <c r="T31" s="56"/>
      <c r="U31" s="56"/>
    </row>
    <row r="32" spans="1:21" ht="12.75">
      <c r="A32" s="56"/>
      <c r="B32" s="58"/>
      <c r="C32" s="375">
        <f>IF('Data Entry'!D16="","",'Data Entry'!D16)</f>
      </c>
      <c r="D32" s="376"/>
      <c r="E32" s="32"/>
      <c r="F32" s="33"/>
      <c r="G32" s="33"/>
      <c r="H32" s="33"/>
      <c r="I32" s="36"/>
      <c r="J32" s="270"/>
      <c r="K32" s="259">
        <f>IF(C32="","",IF(AND(SUM(E32:I32)&gt;0,J32&gt;0),"Error",ROUND(J32,0)+ROUND((SUM('Data Entry'!E32:I32)-MIN('Data Entry'!E32:I32)-MAX('Data Entry'!E32:I32))/3,0)))</f>
      </c>
      <c r="L32" s="273"/>
      <c r="M32" s="56"/>
      <c r="N32" s="225"/>
      <c r="O32" s="225"/>
      <c r="P32" s="225"/>
      <c r="Q32" s="56"/>
      <c r="R32" s="56"/>
      <c r="S32" s="56"/>
      <c r="T32" s="56"/>
      <c r="U32" s="56"/>
    </row>
    <row r="33" spans="1:21" ht="13.5" thickBot="1">
      <c r="A33" s="56"/>
      <c r="B33" s="59"/>
      <c r="C33" s="379">
        <f>IF('Data Entry'!D17="","",'Data Entry'!D17)</f>
      </c>
      <c r="D33" s="380"/>
      <c r="E33" s="34"/>
      <c r="F33" s="35"/>
      <c r="G33" s="35"/>
      <c r="H33" s="35"/>
      <c r="I33" s="37"/>
      <c r="J33" s="271"/>
      <c r="K33" s="267">
        <f>IF(C33="","",IF(AND(SUM(E33:I33)&gt;0,J33&gt;0),"Error",ROUND(J33,0)+ROUND((SUM('Data Entry'!E33:I33)-MIN('Data Entry'!E33:I33)-MAX('Data Entry'!E33:I33))/3,0)))</f>
      </c>
      <c r="L33" s="274"/>
      <c r="M33" s="56"/>
      <c r="N33" s="225"/>
      <c r="O33" s="225"/>
      <c r="P33" s="225"/>
      <c r="Q33" s="56"/>
      <c r="R33" s="56"/>
      <c r="S33" s="56"/>
      <c r="T33" s="56"/>
      <c r="U33" s="56"/>
    </row>
    <row r="34" spans="1:21" ht="6" customHeight="1" thickBot="1">
      <c r="A34" s="56"/>
      <c r="B34" s="56"/>
      <c r="C34" s="56"/>
      <c r="D34" s="56"/>
      <c r="E34" s="56"/>
      <c r="F34" s="56"/>
      <c r="G34" s="56"/>
      <c r="H34" s="56"/>
      <c r="I34" s="56"/>
      <c r="J34" s="56"/>
      <c r="K34" s="56"/>
      <c r="L34" s="56"/>
      <c r="M34" s="56"/>
      <c r="N34" s="225"/>
      <c r="O34" s="225"/>
      <c r="P34" s="225"/>
      <c r="Q34" s="56"/>
      <c r="R34" s="56"/>
      <c r="S34" s="56"/>
      <c r="T34" s="56"/>
      <c r="U34" s="56"/>
    </row>
    <row r="35" spans="1:21" ht="13.5" thickBot="1">
      <c r="A35" s="56"/>
      <c r="B35" s="482" t="s">
        <v>73</v>
      </c>
      <c r="C35" s="483"/>
      <c r="D35" s="483"/>
      <c r="E35" s="469" t="str">
        <f>$D$7&amp;" Benchmark State Yield (BSY) *"</f>
        <v>2009 Benchmark State Yield (BSY) *</v>
      </c>
      <c r="F35" s="470"/>
      <c r="G35" s="470"/>
      <c r="H35" s="470"/>
      <c r="I35" s="470"/>
      <c r="J35" s="470"/>
      <c r="K35" s="471"/>
      <c r="L35" s="472" t="str">
        <f>'Data Entry'!$D$7&amp;" Actual State Yield *"</f>
        <v>2009 Actual State Yield *</v>
      </c>
      <c r="M35" s="464" t="str">
        <f>IF(D7=2009,"Not Applicable for "&amp;'Data Entry'!$D$7,'Data Entry'!$D$7-1&amp;" State ACRE Guarantee")</f>
        <v>Not Applicable for 2009</v>
      </c>
      <c r="N35" s="226"/>
      <c r="O35" s="225"/>
      <c r="P35" s="225"/>
      <c r="Q35" s="56"/>
      <c r="R35" s="56"/>
      <c r="S35" s="56"/>
      <c r="T35" s="56"/>
      <c r="U35" s="56"/>
    </row>
    <row r="36" spans="1:21" ht="13.5" customHeight="1" thickBot="1">
      <c r="A36" s="56"/>
      <c r="B36" s="484"/>
      <c r="C36" s="485"/>
      <c r="D36" s="485"/>
      <c r="E36" s="396" t="str">
        <f>"Enter 5 previous years ("&amp;$D$7-5&amp;" - "&amp;$D$7-1&amp;") OR Average (not both)"</f>
        <v>Enter 5 previous years (2004 - 2008) OR Average (not both)</v>
      </c>
      <c r="F36" s="397"/>
      <c r="G36" s="397"/>
      <c r="H36" s="397"/>
      <c r="I36" s="397"/>
      <c r="J36" s="398"/>
      <c r="K36" s="409" t="s">
        <v>75</v>
      </c>
      <c r="L36" s="473"/>
      <c r="M36" s="465"/>
      <c r="N36" s="226"/>
      <c r="O36" s="225"/>
      <c r="P36" s="225"/>
      <c r="Q36" s="56"/>
      <c r="R36" s="56"/>
      <c r="S36" s="56"/>
      <c r="T36" s="56"/>
      <c r="U36" s="56"/>
    </row>
    <row r="37" spans="1:21" ht="12.75" customHeight="1">
      <c r="A37" s="56"/>
      <c r="B37" s="484"/>
      <c r="C37" s="485"/>
      <c r="D37" s="485"/>
      <c r="E37" s="406" t="s">
        <v>72</v>
      </c>
      <c r="F37" s="407"/>
      <c r="G37" s="407"/>
      <c r="H37" s="407"/>
      <c r="I37" s="408"/>
      <c r="J37" s="77"/>
      <c r="K37" s="410"/>
      <c r="L37" s="473"/>
      <c r="M37" s="465"/>
      <c r="N37" s="226"/>
      <c r="O37" s="225"/>
      <c r="P37" s="225"/>
      <c r="Q37" s="56"/>
      <c r="R37" s="56"/>
      <c r="S37" s="56"/>
      <c r="T37" s="56"/>
      <c r="U37" s="56"/>
    </row>
    <row r="38" spans="1:21" ht="13.5" customHeight="1" thickBot="1">
      <c r="A38" s="56"/>
      <c r="B38" s="484"/>
      <c r="C38" s="485"/>
      <c r="D38" s="485"/>
      <c r="E38" s="260">
        <f>'Data Entry'!$D$7-5</f>
        <v>2004</v>
      </c>
      <c r="F38" s="261">
        <f>'Data Entry'!$D$7-4</f>
        <v>2005</v>
      </c>
      <c r="G38" s="261">
        <f>'Data Entry'!$D$7-3</f>
        <v>2006</v>
      </c>
      <c r="H38" s="261">
        <f>'Data Entry'!$D$7-2</f>
        <v>2007</v>
      </c>
      <c r="I38" s="262">
        <f>'Data Entry'!$D$7-1</f>
        <v>2008</v>
      </c>
      <c r="J38" s="263" t="s">
        <v>71</v>
      </c>
      <c r="K38" s="410"/>
      <c r="L38" s="474"/>
      <c r="M38" s="466"/>
      <c r="N38" s="226"/>
      <c r="O38" s="225"/>
      <c r="P38" s="225"/>
      <c r="Q38" s="56"/>
      <c r="R38" s="56"/>
      <c r="S38" s="56"/>
      <c r="T38" s="56"/>
      <c r="U38" s="56"/>
    </row>
    <row r="39" spans="1:21" ht="13.5" customHeight="1">
      <c r="A39" s="56"/>
      <c r="B39" s="69"/>
      <c r="C39" s="383" t="str">
        <f>IF('Data Entry'!D8="","",'Data Entry'!D8)</f>
        <v>Corn</v>
      </c>
      <c r="D39" s="384"/>
      <c r="E39" s="264"/>
      <c r="F39" s="265"/>
      <c r="G39" s="265"/>
      <c r="H39" s="265"/>
      <c r="I39" s="75"/>
      <c r="J39" s="275">
        <v>138</v>
      </c>
      <c r="K39" s="266">
        <f>IF(C39="","",IF(AND(SUM(E39:I39)&gt;0,J39&gt;0),"Error",ROUND(J39,0)+ROUND((SUM('Data Entry'!E39:I39)-MIN('Data Entry'!E39:I39)-MAX('Data Entry'!E39:I39))/3,0)))</f>
        <v>138</v>
      </c>
      <c r="L39" s="278">
        <v>138</v>
      </c>
      <c r="M39" s="164"/>
      <c r="N39" s="226"/>
      <c r="O39" s="225"/>
      <c r="P39" s="225"/>
      <c r="Q39" s="56"/>
      <c r="R39" s="56"/>
      <c r="S39" s="56"/>
      <c r="T39" s="56"/>
      <c r="U39" s="56"/>
    </row>
    <row r="40" spans="1:21" ht="12.75">
      <c r="A40" s="56"/>
      <c r="B40" s="69"/>
      <c r="C40" s="375" t="str">
        <f>IF('Data Entry'!D9="","",'Data Entry'!D9)</f>
        <v>Soybeans</v>
      </c>
      <c r="D40" s="376"/>
      <c r="E40" s="32"/>
      <c r="F40" s="33"/>
      <c r="G40" s="33"/>
      <c r="H40" s="33"/>
      <c r="I40" s="36"/>
      <c r="J40" s="276">
        <v>39</v>
      </c>
      <c r="K40" s="259">
        <f>IF(C40="","",IF(AND(SUM(E40:I40)&gt;0,J40&gt;0),"Error",ROUND(J40,0)+ROUND((SUM('Data Entry'!E40:I40)-MIN('Data Entry'!E40:I40)-MAX('Data Entry'!E40:I40))/3,0)))</f>
        <v>39</v>
      </c>
      <c r="L40" s="279">
        <v>39</v>
      </c>
      <c r="M40" s="165"/>
      <c r="N40" s="225"/>
      <c r="O40" s="225"/>
      <c r="P40" s="225"/>
      <c r="Q40" s="56"/>
      <c r="R40" s="56"/>
      <c r="S40" s="56"/>
      <c r="T40" s="56"/>
      <c r="U40" s="56"/>
    </row>
    <row r="41" spans="1:21" ht="12.75">
      <c r="A41" s="56"/>
      <c r="B41" s="69"/>
      <c r="C41" s="375" t="str">
        <f>IF('Data Entry'!D10="","",'Data Entry'!D10)</f>
        <v>Wheat</v>
      </c>
      <c r="D41" s="376"/>
      <c r="E41" s="32"/>
      <c r="F41" s="33"/>
      <c r="G41" s="33"/>
      <c r="H41" s="33"/>
      <c r="I41" s="36"/>
      <c r="J41" s="276">
        <v>62</v>
      </c>
      <c r="K41" s="259">
        <f>IF(C41="","",IF(AND(SUM(E41:I41)&gt;0,J41&gt;0),"Error",ROUND(J41,0)+ROUND((SUM('Data Entry'!E41:I41)-MIN('Data Entry'!E41:I41)-MAX('Data Entry'!E41:I41))/3,0)))</f>
        <v>62</v>
      </c>
      <c r="L41" s="279">
        <v>62</v>
      </c>
      <c r="M41" s="165"/>
      <c r="N41" s="225"/>
      <c r="O41" s="225"/>
      <c r="P41" s="225"/>
      <c r="Q41" s="56"/>
      <c r="R41" s="56"/>
      <c r="S41" s="56"/>
      <c r="T41" s="56"/>
      <c r="U41" s="56"/>
    </row>
    <row r="42" spans="1:21" ht="12.75">
      <c r="A42" s="56"/>
      <c r="B42" s="69"/>
      <c r="C42" s="375" t="str">
        <f>IF('Data Entry'!D11="","",'Data Entry'!D11)</f>
        <v>Oats</v>
      </c>
      <c r="D42" s="376"/>
      <c r="E42" s="32"/>
      <c r="F42" s="33"/>
      <c r="G42" s="33"/>
      <c r="H42" s="33"/>
      <c r="I42" s="36"/>
      <c r="J42" s="276">
        <v>64</v>
      </c>
      <c r="K42" s="259">
        <f>IF(C42="","",IF(AND(SUM(E42:I42)&gt;0,J42&gt;0),"Error",ROUND(J42,0)+ROUND((SUM('Data Entry'!E42:I42)-MIN('Data Entry'!E42:I42)-MAX('Data Entry'!E42:I42))/3,0)))</f>
        <v>64</v>
      </c>
      <c r="L42" s="279">
        <v>64</v>
      </c>
      <c r="M42" s="165"/>
      <c r="N42" s="225"/>
      <c r="O42" s="225"/>
      <c r="P42" s="225"/>
      <c r="Q42" s="56"/>
      <c r="R42" s="56"/>
      <c r="S42" s="56"/>
      <c r="T42" s="56"/>
      <c r="U42" s="56"/>
    </row>
    <row r="43" spans="1:21" ht="12.75">
      <c r="A43" s="56"/>
      <c r="B43" s="69"/>
      <c r="C43" s="375">
        <f>IF('Data Entry'!D12="","",'Data Entry'!D12)</f>
      </c>
      <c r="D43" s="376"/>
      <c r="E43" s="32"/>
      <c r="F43" s="33"/>
      <c r="G43" s="33"/>
      <c r="H43" s="33"/>
      <c r="I43" s="36"/>
      <c r="J43" s="276"/>
      <c r="K43" s="259">
        <f>IF(C43="","",IF(AND(SUM(E43:I43)&gt;0,J43&gt;0),"Error",ROUND(J43,0)+ROUND((SUM('Data Entry'!E43:I43)-MIN('Data Entry'!E43:I43)-MAX('Data Entry'!E43:I43))/3,0)))</f>
      </c>
      <c r="L43" s="279"/>
      <c r="M43" s="165"/>
      <c r="N43" s="225"/>
      <c r="O43" s="225"/>
      <c r="P43" s="225"/>
      <c r="Q43" s="56"/>
      <c r="R43" s="56"/>
      <c r="S43" s="56"/>
      <c r="T43" s="56"/>
      <c r="U43" s="56"/>
    </row>
    <row r="44" spans="1:21" ht="12.75">
      <c r="A44" s="56"/>
      <c r="B44" s="69"/>
      <c r="C44" s="375">
        <f>IF('Data Entry'!D13="","",'Data Entry'!D13)</f>
      </c>
      <c r="D44" s="376"/>
      <c r="E44" s="32"/>
      <c r="F44" s="33"/>
      <c r="G44" s="33"/>
      <c r="H44" s="33"/>
      <c r="I44" s="36"/>
      <c r="J44" s="276"/>
      <c r="K44" s="259">
        <f>IF(C44="","",IF(AND(SUM(E44:I44)&gt;0,J44&gt;0),"Error",ROUND(J44,0)+ROUND((SUM('Data Entry'!E44:I44)-MIN('Data Entry'!E44:I44)-MAX('Data Entry'!E44:I44))/3,0)))</f>
      </c>
      <c r="L44" s="279"/>
      <c r="M44" s="165"/>
      <c r="N44" s="225"/>
      <c r="O44" s="225"/>
      <c r="P44" s="225"/>
      <c r="Q44" s="56"/>
      <c r="R44" s="56"/>
      <c r="S44" s="56"/>
      <c r="T44" s="56"/>
      <c r="U44" s="56"/>
    </row>
    <row r="45" spans="1:21" ht="12.75">
      <c r="A45" s="56"/>
      <c r="B45" s="69"/>
      <c r="C45" s="375">
        <f>IF('Data Entry'!D14="","",'Data Entry'!D14)</f>
      </c>
      <c r="D45" s="376"/>
      <c r="E45" s="32"/>
      <c r="F45" s="33"/>
      <c r="G45" s="33"/>
      <c r="H45" s="33"/>
      <c r="I45" s="36"/>
      <c r="J45" s="276"/>
      <c r="K45" s="259">
        <f>IF(C45="","",IF(AND(SUM(E45:I45)&gt;0,J45&gt;0),"Error",ROUND(J45,0)+ROUND((SUM('Data Entry'!E45:I45)-MIN('Data Entry'!E45:I45)-MAX('Data Entry'!E45:I45))/3,0)))</f>
      </c>
      <c r="L45" s="279"/>
      <c r="M45" s="165"/>
      <c r="N45" s="225"/>
      <c r="O45" s="225"/>
      <c r="P45" s="225"/>
      <c r="Q45" s="56"/>
      <c r="R45" s="56"/>
      <c r="S45" s="56"/>
      <c r="T45" s="56"/>
      <c r="U45" s="56"/>
    </row>
    <row r="46" spans="1:21" ht="12.75">
      <c r="A46" s="56"/>
      <c r="B46" s="69"/>
      <c r="C46" s="375">
        <f>IF('Data Entry'!D15="","",'Data Entry'!D15)</f>
      </c>
      <c r="D46" s="376"/>
      <c r="E46" s="32"/>
      <c r="F46" s="33"/>
      <c r="G46" s="33"/>
      <c r="H46" s="33"/>
      <c r="I46" s="36"/>
      <c r="J46" s="276"/>
      <c r="K46" s="259">
        <f>IF(C46="","",IF(AND(SUM(E46:I46)&gt;0,J46&gt;0),"Error",ROUND(J46,0)+ROUND((SUM('Data Entry'!E46:I46)-MIN('Data Entry'!E46:I46)-MAX('Data Entry'!E46:I46))/3,0)))</f>
      </c>
      <c r="L46" s="279"/>
      <c r="M46" s="165"/>
      <c r="N46" s="225"/>
      <c r="O46" s="225"/>
      <c r="P46" s="225"/>
      <c r="Q46" s="56"/>
      <c r="R46" s="56"/>
      <c r="S46" s="56"/>
      <c r="T46" s="56"/>
      <c r="U46" s="56"/>
    </row>
    <row r="47" spans="1:21" ht="12.75">
      <c r="A47" s="56"/>
      <c r="B47" s="69"/>
      <c r="C47" s="375">
        <f>IF('Data Entry'!D16="","",'Data Entry'!D16)</f>
      </c>
      <c r="D47" s="376"/>
      <c r="E47" s="32"/>
      <c r="F47" s="33"/>
      <c r="G47" s="33"/>
      <c r="H47" s="33"/>
      <c r="I47" s="36"/>
      <c r="J47" s="276"/>
      <c r="K47" s="259">
        <f>IF(C47="","",IF(AND(SUM(E47:I47)&gt;0,J47&gt;0),"Error",ROUND(J47,0)+ROUND((SUM('Data Entry'!E47:I47)-MIN('Data Entry'!E47:I47)-MAX('Data Entry'!E47:I47))/3,0)))</f>
      </c>
      <c r="L47" s="279"/>
      <c r="M47" s="165"/>
      <c r="N47" s="225"/>
      <c r="O47" s="225"/>
      <c r="P47" s="225"/>
      <c r="Q47" s="56"/>
      <c r="R47" s="56"/>
      <c r="S47" s="56"/>
      <c r="T47" s="56"/>
      <c r="U47" s="56"/>
    </row>
    <row r="48" spans="1:21" ht="13.5" thickBot="1">
      <c r="A48" s="56"/>
      <c r="B48" s="70"/>
      <c r="C48" s="379">
        <f>IF('Data Entry'!D17="","",'Data Entry'!D17)</f>
      </c>
      <c r="D48" s="380"/>
      <c r="E48" s="34"/>
      <c r="F48" s="35"/>
      <c r="G48" s="35"/>
      <c r="H48" s="35"/>
      <c r="I48" s="37"/>
      <c r="J48" s="277"/>
      <c r="K48" s="267">
        <f>IF(C48="","",IF(AND(SUM(E48:I48)&gt;0,J48&gt;0),"Error",ROUND(J48,0)+ROUND((SUM('Data Entry'!E48:I48)-MIN('Data Entry'!E48:I48)-MAX('Data Entry'!E48:I48))/3,0)))</f>
      </c>
      <c r="L48" s="280"/>
      <c r="M48" s="166"/>
      <c r="N48" s="225"/>
      <c r="O48" s="225"/>
      <c r="P48" s="225"/>
      <c r="Q48" s="56"/>
      <c r="R48" s="56"/>
      <c r="S48" s="56"/>
      <c r="T48" s="56"/>
      <c r="U48" s="56"/>
    </row>
    <row r="49" spans="1:21" ht="6" customHeight="1" thickBot="1">
      <c r="A49" s="56"/>
      <c r="B49" s="56"/>
      <c r="C49" s="56"/>
      <c r="D49" s="56"/>
      <c r="E49" s="56"/>
      <c r="F49" s="56"/>
      <c r="G49" s="56"/>
      <c r="H49" s="56"/>
      <c r="I49" s="56"/>
      <c r="J49" s="56"/>
      <c r="K49" s="56"/>
      <c r="L49" s="56"/>
      <c r="M49" s="56"/>
      <c r="N49" s="225"/>
      <c r="O49" s="225"/>
      <c r="P49" s="225"/>
      <c r="Q49" s="56"/>
      <c r="R49" s="56"/>
      <c r="S49" s="56"/>
      <c r="T49" s="56"/>
      <c r="U49" s="56"/>
    </row>
    <row r="50" spans="1:21" ht="13.5" customHeight="1" thickBot="1">
      <c r="A50" s="56"/>
      <c r="B50" s="385" t="s">
        <v>67</v>
      </c>
      <c r="C50" s="386"/>
      <c r="D50" s="387"/>
      <c r="E50" s="475" t="s">
        <v>68</v>
      </c>
      <c r="F50" s="416" t="str">
        <f>'Data Entry'!D7&amp;" Nat. Avg. Market Price *"</f>
        <v>2009 Nat. Avg. Market Price *</v>
      </c>
      <c r="G50" s="424" t="s">
        <v>99</v>
      </c>
      <c r="H50" s="425"/>
      <c r="I50" s="426"/>
      <c r="J50" s="427" t="str">
        <f>'Data Entry'!$D$7&amp;" Projected CC Rate"</f>
        <v>2009 Projected CC Rate</v>
      </c>
      <c r="K50" s="66"/>
      <c r="L50" s="56"/>
      <c r="M50" s="56"/>
      <c r="N50" s="225"/>
      <c r="O50" s="225"/>
      <c r="P50" s="225"/>
      <c r="Q50" s="56"/>
      <c r="R50" s="56"/>
      <c r="S50" s="56"/>
      <c r="T50" s="56"/>
      <c r="U50" s="56"/>
    </row>
    <row r="51" spans="1:21" ht="36.75" customHeight="1" thickBot="1">
      <c r="A51" s="56"/>
      <c r="B51" s="388"/>
      <c r="C51" s="389"/>
      <c r="D51" s="390"/>
      <c r="E51" s="476"/>
      <c r="F51" s="417"/>
      <c r="G51" s="65" t="str">
        <f>'Data Entry'!$D$7&amp;" Loan Rate"</f>
        <v>2009 Loan Rate</v>
      </c>
      <c r="H51" s="215" t="s">
        <v>41</v>
      </c>
      <c r="I51" s="216" t="str">
        <f>'Data Entry'!$D$7&amp;" Target Price"</f>
        <v>2009 Target Price</v>
      </c>
      <c r="J51" s="428"/>
      <c r="K51" s="66"/>
      <c r="L51" s="422" t="str">
        <f>IF(SUM(K52:K61)&gt;0,"Eligible for ACRE Payments","Not Eligible for ACRE Payments")</f>
        <v>Not Eligible for ACRE Payments</v>
      </c>
      <c r="M51" s="423"/>
      <c r="N51" s="225"/>
      <c r="O51" s="225"/>
      <c r="P51" s="225"/>
      <c r="Q51" s="56"/>
      <c r="R51" s="56"/>
      <c r="S51" s="56"/>
      <c r="T51" s="56"/>
      <c r="U51" s="56"/>
    </row>
    <row r="52" spans="1:21" ht="13.5" customHeight="1" thickTop="1">
      <c r="A52" s="56"/>
      <c r="B52" s="283"/>
      <c r="C52" s="418" t="str">
        <f>IF('Data Entry'!D8="","",'Data Entry'!D8)</f>
        <v>Corn</v>
      </c>
      <c r="D52" s="419"/>
      <c r="E52" s="211">
        <v>4</v>
      </c>
      <c r="F52" s="213">
        <v>4</v>
      </c>
      <c r="G52" s="316">
        <f aca="true" t="shared" si="1" ref="G52:G61">IF(C52="","",IF($D$7=2009,VLOOKUP(C52,$A$65:$K$86,7,FALSE),VLOOKUP(C52,$A$65:$K$86,10,FALSE)))</f>
        <v>1.95</v>
      </c>
      <c r="H52" s="317">
        <f aca="true" t="shared" si="2" ref="H52:H61">IF(C52="","",VLOOKUP(C52,$A$65:$K$86,5,FALSE))</f>
        <v>0.28</v>
      </c>
      <c r="I52" s="318">
        <f aca="true" t="shared" si="3" ref="I52:I61">IF(C52="","",IF($D$7=2009,VLOOKUP(C52,$A$65:$K$86,6,FALSE),VLOOKUP(C52,$A$65:$K$86,9,FALSE)))</f>
        <v>2.63</v>
      </c>
      <c r="J52" s="170">
        <f aca="true" t="shared" si="4" ref="J52:J61">IF(AND(F52&gt;0,G52&gt;0,I52&gt;0,H52&lt;&gt;""),IF(I52-H52-F52&gt;0,MIN(I52-H52-F52,I52-H52-G52),0),"")</f>
        <v>0</v>
      </c>
      <c r="K52" s="335">
        <f>IF(AND(E52&gt;0,F52&gt;0,Payments!C8="yes",Payments!D8="yes"),1,0)</f>
        <v>0</v>
      </c>
      <c r="L52" s="458" t="str">
        <f>IF(SUM(K52:K61)&gt;0,"Crops indicated in green on Table 4 (National Data) are eligible for ACRE Payments.  Click on the green Payments Tab and enter payment acres in the yellow 'Payment Acres' column on the Payments sheet.","Crops on the farm are not eligible for ACRE payments because the crops did not meet the State and Farm triggers. Click on the red Trigger Tab to review the Trigger Calculations.")</f>
        <v>Crops on the farm are not eligible for ACRE payments because the crops did not meet the State and Farm triggers. Click on the red Trigger Tab to review the Trigger Calculations.</v>
      </c>
      <c r="M52" s="459"/>
      <c r="N52" s="225"/>
      <c r="O52" s="226"/>
      <c r="P52" s="226"/>
      <c r="Q52" s="92"/>
      <c r="R52" s="56"/>
      <c r="S52" s="56"/>
      <c r="T52" s="56"/>
      <c r="U52" s="56"/>
    </row>
    <row r="53" spans="1:21" ht="12.75">
      <c r="A53" s="56"/>
      <c r="B53" s="283"/>
      <c r="C53" s="377" t="str">
        <f>IF('Data Entry'!D9="","",'Data Entry'!D9)</f>
        <v>Soybeans</v>
      </c>
      <c r="D53" s="378"/>
      <c r="E53" s="212">
        <v>10</v>
      </c>
      <c r="F53" s="214">
        <v>10</v>
      </c>
      <c r="G53" s="319">
        <f t="shared" si="1"/>
        <v>5</v>
      </c>
      <c r="H53" s="320">
        <f t="shared" si="2"/>
        <v>0.44</v>
      </c>
      <c r="I53" s="321">
        <f t="shared" si="3"/>
        <v>5.8</v>
      </c>
      <c r="J53" s="171">
        <f t="shared" si="4"/>
        <v>0</v>
      </c>
      <c r="K53" s="335">
        <f>IF(AND(E53&gt;0,F53&gt;0,Payments!C9="yes",Payments!D9="yes"),1,0)</f>
        <v>0</v>
      </c>
      <c r="L53" s="460"/>
      <c r="M53" s="461"/>
      <c r="N53" s="225"/>
      <c r="O53" s="226"/>
      <c r="P53" s="226"/>
      <c r="Q53" s="92"/>
      <c r="R53" s="56"/>
      <c r="S53" s="56"/>
      <c r="T53" s="56"/>
      <c r="U53" s="56"/>
    </row>
    <row r="54" spans="1:21" ht="12.75">
      <c r="A54" s="56"/>
      <c r="B54" s="283"/>
      <c r="C54" s="377" t="str">
        <f>IF('Data Entry'!D10="","",'Data Entry'!D10)</f>
        <v>Wheat</v>
      </c>
      <c r="D54" s="378"/>
      <c r="E54" s="212">
        <v>6.63</v>
      </c>
      <c r="F54" s="214">
        <v>6.63</v>
      </c>
      <c r="G54" s="319">
        <f t="shared" si="1"/>
        <v>2.75</v>
      </c>
      <c r="H54" s="320">
        <f t="shared" si="2"/>
        <v>0.52</v>
      </c>
      <c r="I54" s="321">
        <f t="shared" si="3"/>
        <v>3.92</v>
      </c>
      <c r="J54" s="171">
        <f t="shared" si="4"/>
        <v>0</v>
      </c>
      <c r="K54" s="335">
        <f>IF(AND(E54&gt;0,F54&gt;0,Payments!C10="yes",Payments!D10="yes"),1,0)</f>
        <v>0</v>
      </c>
      <c r="L54" s="460"/>
      <c r="M54" s="461"/>
      <c r="N54" s="225"/>
      <c r="O54" s="226"/>
      <c r="P54" s="226"/>
      <c r="Q54" s="92"/>
      <c r="R54" s="56"/>
      <c r="S54" s="56"/>
      <c r="T54" s="56"/>
      <c r="U54" s="56"/>
    </row>
    <row r="55" spans="1:21" ht="12.75">
      <c r="A55" s="56"/>
      <c r="B55" s="283"/>
      <c r="C55" s="377" t="str">
        <f>IF('Data Entry'!D11="","",'Data Entry'!D11)</f>
        <v>Oats</v>
      </c>
      <c r="D55" s="378"/>
      <c r="E55" s="212">
        <v>2.89</v>
      </c>
      <c r="F55" s="214">
        <v>2.89</v>
      </c>
      <c r="G55" s="319">
        <f t="shared" si="1"/>
        <v>1.33</v>
      </c>
      <c r="H55" s="320">
        <f t="shared" si="2"/>
        <v>0.024</v>
      </c>
      <c r="I55" s="321">
        <f t="shared" si="3"/>
        <v>1.44</v>
      </c>
      <c r="J55" s="171">
        <f t="shared" si="4"/>
        <v>0</v>
      </c>
      <c r="K55" s="335">
        <f>IF(AND(E55&gt;0,F55&gt;0,Payments!C11="yes",Payments!D11="yes"),1,0)</f>
        <v>0</v>
      </c>
      <c r="L55" s="460"/>
      <c r="M55" s="461"/>
      <c r="N55" s="225"/>
      <c r="O55" s="226"/>
      <c r="P55" s="226"/>
      <c r="Q55" s="92"/>
      <c r="R55" s="56"/>
      <c r="S55" s="56"/>
      <c r="T55" s="56"/>
      <c r="U55" s="56"/>
    </row>
    <row r="56" spans="1:21" ht="12.75">
      <c r="A56" s="56"/>
      <c r="B56" s="283"/>
      <c r="C56" s="377">
        <f>IF('Data Entry'!D12="","",'Data Entry'!D12)</f>
      </c>
      <c r="D56" s="378"/>
      <c r="E56" s="212"/>
      <c r="F56" s="214"/>
      <c r="G56" s="319">
        <f t="shared" si="1"/>
      </c>
      <c r="H56" s="320">
        <f t="shared" si="2"/>
      </c>
      <c r="I56" s="321">
        <f t="shared" si="3"/>
      </c>
      <c r="J56" s="171">
        <f t="shared" si="4"/>
      </c>
      <c r="K56" s="335">
        <f>IF(AND(E56&gt;0,F56&gt;0,Payments!C12="yes",Payments!D12="yes"),1,0)</f>
        <v>0</v>
      </c>
      <c r="L56" s="460"/>
      <c r="M56" s="461"/>
      <c r="N56" s="225"/>
      <c r="O56" s="226"/>
      <c r="P56" s="226"/>
      <c r="Q56" s="92"/>
      <c r="R56" s="56"/>
      <c r="S56" s="56"/>
      <c r="T56" s="56"/>
      <c r="U56" s="56"/>
    </row>
    <row r="57" spans="1:21" ht="12.75">
      <c r="A57" s="56"/>
      <c r="B57" s="283"/>
      <c r="C57" s="377">
        <f>IF('Data Entry'!D13="","",'Data Entry'!D13)</f>
      </c>
      <c r="D57" s="378"/>
      <c r="E57" s="212"/>
      <c r="F57" s="214"/>
      <c r="G57" s="319">
        <f t="shared" si="1"/>
      </c>
      <c r="H57" s="320">
        <f t="shared" si="2"/>
      </c>
      <c r="I57" s="321">
        <f t="shared" si="3"/>
      </c>
      <c r="J57" s="171">
        <f t="shared" si="4"/>
      </c>
      <c r="K57" s="335">
        <f>IF(AND(E57&gt;0,F57&gt;0,Payments!C13="yes",Payments!D13="yes"),1,0)</f>
        <v>0</v>
      </c>
      <c r="L57" s="460"/>
      <c r="M57" s="461"/>
      <c r="N57" s="225"/>
      <c r="O57" s="226"/>
      <c r="P57" s="226"/>
      <c r="Q57" s="92"/>
      <c r="R57" s="56"/>
      <c r="S57" s="56"/>
      <c r="T57" s="56"/>
      <c r="U57" s="56"/>
    </row>
    <row r="58" spans="1:21" ht="12.75">
      <c r="A58" s="56"/>
      <c r="B58" s="283"/>
      <c r="C58" s="377">
        <f>IF('Data Entry'!D14="","",'Data Entry'!D14)</f>
      </c>
      <c r="D58" s="378"/>
      <c r="E58" s="212"/>
      <c r="F58" s="214"/>
      <c r="G58" s="319">
        <f t="shared" si="1"/>
      </c>
      <c r="H58" s="320">
        <f t="shared" si="2"/>
      </c>
      <c r="I58" s="321">
        <f t="shared" si="3"/>
      </c>
      <c r="J58" s="171">
        <f t="shared" si="4"/>
      </c>
      <c r="K58" s="335">
        <f>IF(AND(E58&gt;0,F58&gt;0,Payments!C14="yes",Payments!D14="yes"),1,0)</f>
        <v>0</v>
      </c>
      <c r="L58" s="460"/>
      <c r="M58" s="461"/>
      <c r="N58" s="225"/>
      <c r="O58" s="226"/>
      <c r="P58" s="226"/>
      <c r="Q58" s="92"/>
      <c r="R58" s="56"/>
      <c r="S58" s="56"/>
      <c r="T58" s="56"/>
      <c r="U58" s="56"/>
    </row>
    <row r="59" spans="1:21" ht="12.75">
      <c r="A59" s="56"/>
      <c r="B59" s="283"/>
      <c r="C59" s="377">
        <f>IF('Data Entry'!D15="","",'Data Entry'!D15)</f>
      </c>
      <c r="D59" s="378"/>
      <c r="E59" s="212"/>
      <c r="F59" s="214"/>
      <c r="G59" s="319">
        <f t="shared" si="1"/>
      </c>
      <c r="H59" s="320">
        <f t="shared" si="2"/>
      </c>
      <c r="I59" s="321">
        <f t="shared" si="3"/>
      </c>
      <c r="J59" s="171">
        <f>IF(AND(F59&gt;0,G59&gt;0,I59&gt;0,H59&lt;&gt;""),IF(I59-H59-F59&gt;0,MIN(I59-H59-F59,I59-H59-G59),0),"")</f>
      </c>
      <c r="K59" s="335">
        <f>IF(AND(E59&gt;0,F59&gt;0,Payments!C15="yes",Payments!D15="yes"),1,0)</f>
        <v>0</v>
      </c>
      <c r="L59" s="460"/>
      <c r="M59" s="461"/>
      <c r="N59" s="225"/>
      <c r="O59" s="226"/>
      <c r="P59" s="226"/>
      <c r="Q59" s="92"/>
      <c r="R59" s="56"/>
      <c r="S59" s="56"/>
      <c r="T59" s="56"/>
      <c r="U59" s="56"/>
    </row>
    <row r="60" spans="1:21" ht="12.75">
      <c r="A60" s="56"/>
      <c r="B60" s="283"/>
      <c r="C60" s="377">
        <f>IF('Data Entry'!D16="","",'Data Entry'!D16)</f>
      </c>
      <c r="D60" s="378"/>
      <c r="E60" s="212"/>
      <c r="F60" s="214"/>
      <c r="G60" s="319">
        <f t="shared" si="1"/>
      </c>
      <c r="H60" s="320">
        <f t="shared" si="2"/>
      </c>
      <c r="I60" s="321">
        <f t="shared" si="3"/>
      </c>
      <c r="J60" s="171">
        <f>IF(AND(F60&gt;0,G60&gt;0,I60&gt;0,H60&lt;&gt;""),IF(I60-H60-F60&gt;0,MIN(I60-H60-F60,I60-H60-G60),0),"")</f>
      </c>
      <c r="K60" s="335">
        <f>IF(AND(E60&gt;0,F60&gt;0,Payments!C16="yes",Payments!D16="yes"),1,0)</f>
        <v>0</v>
      </c>
      <c r="L60" s="460"/>
      <c r="M60" s="461"/>
      <c r="N60" s="225"/>
      <c r="O60" s="226"/>
      <c r="P60" s="226"/>
      <c r="Q60" s="92"/>
      <c r="R60" s="56"/>
      <c r="S60" s="56"/>
      <c r="T60" s="56"/>
      <c r="U60" s="56"/>
    </row>
    <row r="61" spans="1:21" ht="13.5" thickBot="1">
      <c r="A61" s="56"/>
      <c r="B61" s="327"/>
      <c r="C61" s="411">
        <f>IF('Data Entry'!D17="","",'Data Entry'!D17)</f>
      </c>
      <c r="D61" s="412"/>
      <c r="E61" s="328"/>
      <c r="F61" s="329"/>
      <c r="G61" s="330">
        <f t="shared" si="1"/>
      </c>
      <c r="H61" s="331">
        <f t="shared" si="2"/>
      </c>
      <c r="I61" s="332">
        <f t="shared" si="3"/>
      </c>
      <c r="J61" s="333">
        <f t="shared" si="4"/>
      </c>
      <c r="K61" s="335">
        <f>IF(AND(E61&gt;0,F61&gt;0,Payments!C17="yes",Payments!D17="yes"),1,0)</f>
        <v>0</v>
      </c>
      <c r="L61" s="462"/>
      <c r="M61" s="463"/>
      <c r="N61" s="225"/>
      <c r="O61" s="226"/>
      <c r="P61" s="226"/>
      <c r="Q61" s="92"/>
      <c r="R61" s="56"/>
      <c r="S61" s="56"/>
      <c r="T61" s="56"/>
      <c r="U61" s="56"/>
    </row>
    <row r="62" spans="1:21" ht="18.75" customHeight="1" thickBot="1">
      <c r="A62" s="56"/>
      <c r="B62" s="339" t="str">
        <f>"Version:  "&amp;'Start Page'!B30</f>
        <v>Version:  1.02</v>
      </c>
      <c r="C62" s="339"/>
      <c r="D62" s="56"/>
      <c r="E62" s="56"/>
      <c r="F62" s="66"/>
      <c r="G62" s="66"/>
      <c r="H62" s="66"/>
      <c r="I62" s="66"/>
      <c r="J62" s="66"/>
      <c r="K62" s="66"/>
      <c r="L62" s="347">
        <f ca="1">TODAY()</f>
        <v>40003</v>
      </c>
      <c r="M62" s="347"/>
      <c r="N62" s="284"/>
      <c r="O62" s="227"/>
      <c r="P62" s="227"/>
      <c r="Q62" s="210"/>
      <c r="R62" s="56"/>
      <c r="S62" s="56"/>
      <c r="T62" s="56"/>
      <c r="U62" s="56"/>
    </row>
    <row r="63" spans="1:21" ht="33" customHeight="1" thickBot="1">
      <c r="A63" s="372" t="s">
        <v>69</v>
      </c>
      <c r="B63" s="373"/>
      <c r="C63" s="373"/>
      <c r="D63" s="373"/>
      <c r="E63" s="374"/>
      <c r="F63" s="341">
        <v>2009</v>
      </c>
      <c r="G63" s="342"/>
      <c r="H63" s="343"/>
      <c r="I63" s="341" t="s">
        <v>51</v>
      </c>
      <c r="J63" s="342"/>
      <c r="K63" s="343"/>
      <c r="L63" s="295"/>
      <c r="M63" s="295"/>
      <c r="N63" s="225"/>
      <c r="O63" s="226"/>
      <c r="P63" s="226"/>
      <c r="Q63" s="92"/>
      <c r="R63" s="56"/>
      <c r="S63" s="56"/>
      <c r="T63" s="56"/>
      <c r="U63" s="56"/>
    </row>
    <row r="64" spans="1:21" ht="23.25" customHeight="1" thickBot="1">
      <c r="A64" s="413" t="s">
        <v>58</v>
      </c>
      <c r="B64" s="414"/>
      <c r="C64" s="414"/>
      <c r="D64" s="415"/>
      <c r="E64" s="334" t="s">
        <v>41</v>
      </c>
      <c r="F64" s="296" t="s">
        <v>40</v>
      </c>
      <c r="G64" s="297" t="s">
        <v>52</v>
      </c>
      <c r="H64" s="298" t="s">
        <v>53</v>
      </c>
      <c r="I64" s="296" t="s">
        <v>40</v>
      </c>
      <c r="J64" s="297" t="s">
        <v>52</v>
      </c>
      <c r="K64" s="298" t="s">
        <v>53</v>
      </c>
      <c r="L64" s="92"/>
      <c r="M64" s="92"/>
      <c r="N64" s="225"/>
      <c r="O64" s="225"/>
      <c r="P64" s="225"/>
      <c r="Q64" s="56"/>
      <c r="R64" s="56"/>
      <c r="S64" s="56"/>
      <c r="T64" s="56"/>
      <c r="U64" s="56"/>
    </row>
    <row r="65" spans="1:21" ht="12.75" customHeight="1">
      <c r="A65" s="367" t="s">
        <v>107</v>
      </c>
      <c r="B65" s="368"/>
      <c r="C65" s="368"/>
      <c r="D65" s="369"/>
      <c r="E65" s="302">
        <v>0.52</v>
      </c>
      <c r="F65" s="153">
        <v>3.92</v>
      </c>
      <c r="G65" s="142">
        <v>2.75</v>
      </c>
      <c r="H65" s="285">
        <v>0.65</v>
      </c>
      <c r="I65" s="153">
        <v>4.17</v>
      </c>
      <c r="J65" s="142">
        <v>2.94</v>
      </c>
      <c r="K65" s="143">
        <v>0.71</v>
      </c>
      <c r="L65" s="92"/>
      <c r="M65" s="340"/>
      <c r="N65" s="340"/>
      <c r="O65" s="340"/>
      <c r="P65" s="340"/>
      <c r="Q65" s="56"/>
      <c r="R65" s="56"/>
      <c r="S65" s="56"/>
      <c r="T65" s="56"/>
      <c r="U65" s="56"/>
    </row>
    <row r="66" spans="1:21" ht="12.75" customHeight="1">
      <c r="A66" s="344" t="s">
        <v>108</v>
      </c>
      <c r="B66" s="345"/>
      <c r="C66" s="345"/>
      <c r="D66" s="346"/>
      <c r="E66" s="303">
        <v>0.24</v>
      </c>
      <c r="F66" s="154">
        <v>2.24</v>
      </c>
      <c r="G66" s="144">
        <v>1.85</v>
      </c>
      <c r="H66" s="286">
        <v>0.15</v>
      </c>
      <c r="I66" s="154">
        <v>2.63</v>
      </c>
      <c r="J66" s="144">
        <v>1.95</v>
      </c>
      <c r="K66" s="145">
        <v>0.44</v>
      </c>
      <c r="L66" s="92"/>
      <c r="M66" s="340"/>
      <c r="N66" s="340"/>
      <c r="O66" s="340"/>
      <c r="P66" s="340"/>
      <c r="Q66" s="56"/>
      <c r="R66" s="56"/>
      <c r="S66" s="56"/>
      <c r="T66" s="56"/>
      <c r="U66" s="56"/>
    </row>
    <row r="67" spans="1:21" ht="13.5" customHeight="1" thickBot="1">
      <c r="A67" s="364" t="s">
        <v>109</v>
      </c>
      <c r="B67" s="365"/>
      <c r="C67" s="365"/>
      <c r="D67" s="366"/>
      <c r="E67" s="304">
        <v>0.024</v>
      </c>
      <c r="F67" s="155">
        <v>1.44</v>
      </c>
      <c r="G67" s="146">
        <v>1.33</v>
      </c>
      <c r="H67" s="287">
        <v>0.086</v>
      </c>
      <c r="I67" s="155">
        <v>1.79</v>
      </c>
      <c r="J67" s="146">
        <v>1.39</v>
      </c>
      <c r="K67" s="147">
        <v>0.3760000000000001</v>
      </c>
      <c r="L67" s="92"/>
      <c r="M67" s="340"/>
      <c r="N67" s="340"/>
      <c r="O67" s="340"/>
      <c r="P67" s="340"/>
      <c r="Q67" s="56"/>
      <c r="R67" s="56"/>
      <c r="S67" s="56"/>
      <c r="T67" s="56"/>
      <c r="U67" s="56"/>
    </row>
    <row r="68" spans="1:21" ht="12.75" customHeight="1">
      <c r="A68" s="367" t="s">
        <v>110</v>
      </c>
      <c r="B68" s="368"/>
      <c r="C68" s="368"/>
      <c r="D68" s="369"/>
      <c r="E68" s="305">
        <v>0.28</v>
      </c>
      <c r="F68" s="152">
        <v>2.63</v>
      </c>
      <c r="G68" s="148">
        <v>1.95</v>
      </c>
      <c r="H68" s="288">
        <v>0.4</v>
      </c>
      <c r="I68" s="152">
        <v>2.63</v>
      </c>
      <c r="J68" s="148">
        <v>1.95</v>
      </c>
      <c r="K68" s="149">
        <v>0.4</v>
      </c>
      <c r="L68" s="92"/>
      <c r="M68" s="340"/>
      <c r="N68" s="340"/>
      <c r="O68" s="340"/>
      <c r="P68" s="340"/>
      <c r="Q68" s="56"/>
      <c r="R68" s="56"/>
      <c r="S68" s="56"/>
      <c r="T68" s="56"/>
      <c r="U68" s="56"/>
    </row>
    <row r="69" spans="1:21" ht="12.75" customHeight="1">
      <c r="A69" s="344" t="s">
        <v>111</v>
      </c>
      <c r="B69" s="345"/>
      <c r="C69" s="345"/>
      <c r="D69" s="346"/>
      <c r="E69" s="303">
        <v>0.35</v>
      </c>
      <c r="F69" s="154">
        <v>2.57</v>
      </c>
      <c r="G69" s="144">
        <v>1.95</v>
      </c>
      <c r="H69" s="286">
        <v>0.27</v>
      </c>
      <c r="I69" s="154">
        <v>2.63</v>
      </c>
      <c r="J69" s="144">
        <v>1.95</v>
      </c>
      <c r="K69" s="145">
        <v>0.33</v>
      </c>
      <c r="L69" s="92"/>
      <c r="M69" s="340"/>
      <c r="N69" s="340"/>
      <c r="O69" s="340"/>
      <c r="P69" s="340"/>
      <c r="Q69" s="56"/>
      <c r="R69" s="56"/>
      <c r="S69" s="56"/>
      <c r="T69" s="56"/>
      <c r="U69" s="56"/>
    </row>
    <row r="70" spans="1:21" ht="13.5" customHeight="1" thickBot="1">
      <c r="A70" s="364" t="s">
        <v>113</v>
      </c>
      <c r="B70" s="365"/>
      <c r="C70" s="365"/>
      <c r="D70" s="366"/>
      <c r="E70" s="306">
        <v>0.0667</v>
      </c>
      <c r="F70" s="237">
        <v>0.7125</v>
      </c>
      <c r="G70" s="150">
        <v>0.52</v>
      </c>
      <c r="H70" s="289">
        <v>0.12580000000000002</v>
      </c>
      <c r="I70" s="237">
        <v>0.7125</v>
      </c>
      <c r="J70" s="150">
        <v>0.52</v>
      </c>
      <c r="K70" s="151">
        <v>0.12580000000000002</v>
      </c>
      <c r="L70" s="92"/>
      <c r="M70" s="340"/>
      <c r="N70" s="340"/>
      <c r="O70" s="340"/>
      <c r="P70" s="340"/>
      <c r="Q70" s="56"/>
      <c r="R70" s="56"/>
      <c r="S70" s="56"/>
      <c r="T70" s="56"/>
      <c r="U70" s="56"/>
    </row>
    <row r="71" spans="1:21" ht="12.75" customHeight="1">
      <c r="A71" s="367" t="s">
        <v>125</v>
      </c>
      <c r="B71" s="368"/>
      <c r="C71" s="368"/>
      <c r="D71" s="369"/>
      <c r="E71" s="313">
        <v>0.0235</v>
      </c>
      <c r="F71" s="238">
        <v>0.105</v>
      </c>
      <c r="G71" s="233">
        <v>0.065</v>
      </c>
      <c r="H71" s="290">
        <v>0.0165</v>
      </c>
      <c r="I71" s="238">
        <v>0.105</v>
      </c>
      <c r="J71" s="233">
        <v>0.065</v>
      </c>
      <c r="K71" s="234">
        <v>0.0165</v>
      </c>
      <c r="L71" s="92"/>
      <c r="M71" s="340"/>
      <c r="N71" s="340"/>
      <c r="O71" s="340"/>
      <c r="P71" s="340"/>
      <c r="Q71" s="56"/>
      <c r="R71" s="56"/>
      <c r="S71" s="56"/>
      <c r="T71" s="56"/>
      <c r="U71" s="56"/>
    </row>
    <row r="72" spans="1:21" ht="13.5" customHeight="1">
      <c r="A72" s="344" t="s">
        <v>124</v>
      </c>
      <c r="B72" s="345"/>
      <c r="C72" s="345"/>
      <c r="D72" s="346"/>
      <c r="E72" s="314">
        <v>0.0235</v>
      </c>
      <c r="F72" s="243">
        <v>0.105</v>
      </c>
      <c r="G72" s="244">
        <v>0.065</v>
      </c>
      <c r="H72" s="245">
        <v>0.0165</v>
      </c>
      <c r="I72" s="243">
        <v>0.105</v>
      </c>
      <c r="J72" s="244">
        <v>0.065</v>
      </c>
      <c r="K72" s="245">
        <v>0.0165</v>
      </c>
      <c r="L72" s="92"/>
      <c r="M72" s="340"/>
      <c r="N72" s="340"/>
      <c r="O72" s="340"/>
      <c r="P72" s="340"/>
      <c r="Q72" s="56"/>
      <c r="R72" s="56"/>
      <c r="S72" s="56"/>
      <c r="T72" s="56"/>
      <c r="U72" s="56"/>
    </row>
    <row r="73" spans="1:21" ht="13.5" customHeight="1" thickBot="1">
      <c r="A73" s="364" t="s">
        <v>114</v>
      </c>
      <c r="B73" s="365"/>
      <c r="C73" s="365"/>
      <c r="D73" s="366"/>
      <c r="E73" s="315">
        <v>0.018</v>
      </c>
      <c r="F73" s="239">
        <v>0.2475</v>
      </c>
      <c r="G73" s="235">
        <v>0.1775</v>
      </c>
      <c r="H73" s="236">
        <v>0.052</v>
      </c>
      <c r="I73" s="239">
        <v>0.2475</v>
      </c>
      <c r="J73" s="235">
        <v>0.1775</v>
      </c>
      <c r="K73" s="236">
        <v>0.052</v>
      </c>
      <c r="L73" s="92"/>
      <c r="M73" s="340"/>
      <c r="N73" s="340"/>
      <c r="O73" s="340"/>
      <c r="P73" s="340"/>
      <c r="Q73" s="56"/>
      <c r="R73" s="56"/>
      <c r="S73" s="56"/>
      <c r="T73" s="56"/>
      <c r="U73" s="56"/>
    </row>
    <row r="74" spans="1:21" ht="12.75" customHeight="1">
      <c r="A74" s="367" t="s">
        <v>112</v>
      </c>
      <c r="B74" s="368"/>
      <c r="C74" s="368"/>
      <c r="D74" s="369"/>
      <c r="E74" s="302">
        <v>0.44</v>
      </c>
      <c r="F74" s="153">
        <v>5.8</v>
      </c>
      <c r="G74" s="142">
        <v>5</v>
      </c>
      <c r="H74" s="285">
        <v>0.36</v>
      </c>
      <c r="I74" s="153">
        <v>6</v>
      </c>
      <c r="J74" s="142">
        <v>5</v>
      </c>
      <c r="K74" s="143">
        <v>0.56</v>
      </c>
      <c r="L74" s="92"/>
      <c r="M74" s="340"/>
      <c r="N74" s="340"/>
      <c r="O74" s="340"/>
      <c r="P74" s="340"/>
      <c r="Q74" s="56"/>
      <c r="R74" s="56"/>
      <c r="S74" s="56"/>
      <c r="T74" s="56"/>
      <c r="U74" s="56"/>
    </row>
    <row r="75" spans="1:21" ht="12.75" customHeight="1">
      <c r="A75" s="344" t="s">
        <v>115</v>
      </c>
      <c r="B75" s="345"/>
      <c r="C75" s="345"/>
      <c r="D75" s="346"/>
      <c r="E75" s="307">
        <v>0.008</v>
      </c>
      <c r="F75" s="240">
        <v>0.101</v>
      </c>
      <c r="G75" s="241">
        <v>0.093</v>
      </c>
      <c r="H75" s="292">
        <v>0</v>
      </c>
      <c r="I75" s="240">
        <v>0.1268</v>
      </c>
      <c r="J75" s="241">
        <v>0.1009</v>
      </c>
      <c r="K75" s="242">
        <v>0.0179</v>
      </c>
      <c r="L75" s="92"/>
      <c r="M75" s="340"/>
      <c r="N75" s="340"/>
      <c r="O75" s="340"/>
      <c r="P75" s="340"/>
      <c r="Q75" s="56"/>
      <c r="R75" s="56"/>
      <c r="S75" s="56"/>
      <c r="T75" s="56"/>
      <c r="U75" s="56"/>
    </row>
    <row r="76" spans="1:21" ht="12.75" customHeight="1">
      <c r="A76" s="344" t="s">
        <v>116</v>
      </c>
      <c r="B76" s="345"/>
      <c r="C76" s="345"/>
      <c r="D76" s="346"/>
      <c r="E76" s="307">
        <v>0.008</v>
      </c>
      <c r="F76" s="240">
        <v>0.101</v>
      </c>
      <c r="G76" s="241">
        <v>0.093</v>
      </c>
      <c r="H76" s="292">
        <v>0</v>
      </c>
      <c r="I76" s="240">
        <v>0.1268</v>
      </c>
      <c r="J76" s="241">
        <v>0.1009</v>
      </c>
      <c r="K76" s="242">
        <v>0.0179</v>
      </c>
      <c r="L76" s="92"/>
      <c r="M76" s="340"/>
      <c r="N76" s="340"/>
      <c r="O76" s="340"/>
      <c r="P76" s="340"/>
      <c r="Q76" s="56"/>
      <c r="R76" s="56"/>
      <c r="S76" s="56"/>
      <c r="T76" s="56"/>
      <c r="U76" s="56"/>
    </row>
    <row r="77" spans="1:21" ht="12.75" customHeight="1">
      <c r="A77" s="344" t="s">
        <v>117</v>
      </c>
      <c r="B77" s="345"/>
      <c r="C77" s="345"/>
      <c r="D77" s="346"/>
      <c r="E77" s="307">
        <v>0.008</v>
      </c>
      <c r="F77" s="240">
        <v>0.101</v>
      </c>
      <c r="G77" s="241">
        <v>0.093</v>
      </c>
      <c r="H77" s="292">
        <v>0</v>
      </c>
      <c r="I77" s="240">
        <v>0.1268</v>
      </c>
      <c r="J77" s="241">
        <v>0.1009</v>
      </c>
      <c r="K77" s="242">
        <v>0.0179</v>
      </c>
      <c r="L77" s="92"/>
      <c r="M77" s="340"/>
      <c r="N77" s="340"/>
      <c r="O77" s="340"/>
      <c r="P77" s="340"/>
      <c r="Q77" s="56"/>
      <c r="R77" s="56"/>
      <c r="S77" s="56"/>
      <c r="T77" s="56"/>
      <c r="U77" s="56"/>
    </row>
    <row r="78" spans="1:21" ht="12.75" customHeight="1">
      <c r="A78" s="344" t="s">
        <v>118</v>
      </c>
      <c r="B78" s="345"/>
      <c r="C78" s="345"/>
      <c r="D78" s="346"/>
      <c r="E78" s="307">
        <v>0.008</v>
      </c>
      <c r="F78" s="240">
        <v>0.101</v>
      </c>
      <c r="G78" s="241">
        <v>0.093</v>
      </c>
      <c r="H78" s="292">
        <v>0</v>
      </c>
      <c r="I78" s="240">
        <v>0.1268</v>
      </c>
      <c r="J78" s="241">
        <v>0.1009</v>
      </c>
      <c r="K78" s="242">
        <v>0.0179</v>
      </c>
      <c r="L78" s="92"/>
      <c r="M78" s="340"/>
      <c r="N78" s="340"/>
      <c r="O78" s="340"/>
      <c r="P78" s="340"/>
      <c r="Q78" s="56"/>
      <c r="R78" s="56"/>
      <c r="S78" s="56"/>
      <c r="T78" s="56"/>
      <c r="U78" s="56"/>
    </row>
    <row r="79" spans="1:21" ht="12.75" customHeight="1">
      <c r="A79" s="344" t="s">
        <v>119</v>
      </c>
      <c r="B79" s="345"/>
      <c r="C79" s="345"/>
      <c r="D79" s="346"/>
      <c r="E79" s="307">
        <v>0.008</v>
      </c>
      <c r="F79" s="240">
        <v>0.101</v>
      </c>
      <c r="G79" s="241">
        <v>0.093</v>
      </c>
      <c r="H79" s="292">
        <v>0</v>
      </c>
      <c r="I79" s="240">
        <v>0.1268</v>
      </c>
      <c r="J79" s="241">
        <v>0.1009</v>
      </c>
      <c r="K79" s="242">
        <v>0.0179</v>
      </c>
      <c r="L79" s="92"/>
      <c r="M79" s="340"/>
      <c r="N79" s="340"/>
      <c r="O79" s="340"/>
      <c r="P79" s="340"/>
      <c r="Q79" s="56"/>
      <c r="R79" s="56"/>
      <c r="S79" s="56"/>
      <c r="T79" s="56"/>
      <c r="U79" s="56"/>
    </row>
    <row r="80" spans="1:21" ht="12.75" customHeight="1">
      <c r="A80" s="344" t="s">
        <v>129</v>
      </c>
      <c r="B80" s="345"/>
      <c r="C80" s="345"/>
      <c r="D80" s="346"/>
      <c r="E80" s="307">
        <v>0.008</v>
      </c>
      <c r="F80" s="240">
        <v>0.101</v>
      </c>
      <c r="G80" s="241">
        <v>0.093</v>
      </c>
      <c r="H80" s="292">
        <v>0</v>
      </c>
      <c r="I80" s="240">
        <v>0.1268</v>
      </c>
      <c r="J80" s="241">
        <v>0.1009</v>
      </c>
      <c r="K80" s="242">
        <v>0.0179</v>
      </c>
      <c r="L80" s="92"/>
      <c r="M80" s="340"/>
      <c r="N80" s="340"/>
      <c r="O80" s="340"/>
      <c r="P80" s="340"/>
      <c r="Q80" s="56"/>
      <c r="R80" s="56"/>
      <c r="S80" s="56"/>
      <c r="T80" s="56"/>
      <c r="U80" s="56"/>
    </row>
    <row r="81" spans="1:21" ht="12.75" customHeight="1">
      <c r="A81" s="344" t="s">
        <v>121</v>
      </c>
      <c r="B81" s="345"/>
      <c r="C81" s="345"/>
      <c r="D81" s="346"/>
      <c r="E81" s="307">
        <v>0.008</v>
      </c>
      <c r="F81" s="240">
        <v>0.101</v>
      </c>
      <c r="G81" s="241">
        <v>0.093</v>
      </c>
      <c r="H81" s="292">
        <v>0</v>
      </c>
      <c r="I81" s="240">
        <v>0.1268</v>
      </c>
      <c r="J81" s="241">
        <v>0.1009</v>
      </c>
      <c r="K81" s="242">
        <v>0.0179</v>
      </c>
      <c r="L81" s="92"/>
      <c r="M81" s="340"/>
      <c r="N81" s="340"/>
      <c r="O81" s="340"/>
      <c r="P81" s="340"/>
      <c r="Q81" s="56"/>
      <c r="R81" s="56"/>
      <c r="S81" s="56"/>
      <c r="T81" s="56"/>
      <c r="U81" s="56"/>
    </row>
    <row r="82" spans="1:21" ht="13.5" customHeight="1" thickBot="1">
      <c r="A82" s="364" t="s">
        <v>126</v>
      </c>
      <c r="B82" s="365"/>
      <c r="C82" s="365"/>
      <c r="D82" s="366"/>
      <c r="E82" s="308">
        <v>0.448</v>
      </c>
      <c r="F82" s="246">
        <v>5.656000000000001</v>
      </c>
      <c r="G82" s="247">
        <v>5.208</v>
      </c>
      <c r="H82" s="293">
        <v>0</v>
      </c>
      <c r="I82" s="246">
        <v>7.1008</v>
      </c>
      <c r="J82" s="247">
        <v>5.6504</v>
      </c>
      <c r="K82" s="248">
        <v>1.0024</v>
      </c>
      <c r="L82" s="92"/>
      <c r="M82" s="340"/>
      <c r="N82" s="340"/>
      <c r="O82" s="340"/>
      <c r="P82" s="340"/>
      <c r="Q82" s="56"/>
      <c r="R82" s="56"/>
      <c r="S82" s="56"/>
      <c r="T82" s="56"/>
      <c r="U82" s="56"/>
    </row>
    <row r="83" spans="1:21" ht="13.5" customHeight="1" thickBot="1">
      <c r="A83" s="367" t="s">
        <v>54</v>
      </c>
      <c r="B83" s="368"/>
      <c r="C83" s="368"/>
      <c r="D83" s="369"/>
      <c r="E83" s="312"/>
      <c r="F83" s="238">
        <v>0.0832</v>
      </c>
      <c r="G83" s="233">
        <v>0.054</v>
      </c>
      <c r="H83" s="290">
        <v>0.0292</v>
      </c>
      <c r="I83" s="238">
        <v>0.0832</v>
      </c>
      <c r="J83" s="233">
        <v>0.054</v>
      </c>
      <c r="K83" s="234">
        <v>0.0292</v>
      </c>
      <c r="L83" s="92"/>
      <c r="M83" s="340"/>
      <c r="N83" s="340"/>
      <c r="O83" s="340"/>
      <c r="P83" s="340"/>
      <c r="Q83" s="56"/>
      <c r="R83" s="56"/>
      <c r="S83" s="56"/>
      <c r="T83" s="56"/>
      <c r="U83" s="56"/>
    </row>
    <row r="84" spans="1:21" ht="12.75" customHeight="1">
      <c r="A84" s="344" t="s">
        <v>55</v>
      </c>
      <c r="B84" s="345"/>
      <c r="C84" s="345"/>
      <c r="D84" s="346"/>
      <c r="E84" s="309"/>
      <c r="F84" s="243">
        <v>0.1281</v>
      </c>
      <c r="G84" s="244">
        <v>0.1128</v>
      </c>
      <c r="H84" s="294">
        <v>0.0153</v>
      </c>
      <c r="I84" s="243">
        <v>0.1281</v>
      </c>
      <c r="J84" s="244">
        <v>0.1128</v>
      </c>
      <c r="K84" s="245">
        <v>0.0153</v>
      </c>
      <c r="L84" s="92"/>
      <c r="M84" s="340"/>
      <c r="N84" s="340"/>
      <c r="O84" s="340"/>
      <c r="P84" s="340"/>
      <c r="Q84" s="56"/>
      <c r="R84" s="56"/>
      <c r="S84" s="56"/>
      <c r="T84" s="56"/>
      <c r="U84" s="56"/>
    </row>
    <row r="85" spans="1:21" ht="12.75" customHeight="1">
      <c r="A85" s="344" t="s">
        <v>56</v>
      </c>
      <c r="B85" s="345"/>
      <c r="C85" s="345"/>
      <c r="D85" s="346"/>
      <c r="E85" s="310"/>
      <c r="F85" s="243">
        <v>0.1036</v>
      </c>
      <c r="G85" s="244">
        <v>0.0743</v>
      </c>
      <c r="H85" s="294">
        <v>0.0293</v>
      </c>
      <c r="I85" s="243">
        <v>0.1036</v>
      </c>
      <c r="J85" s="244">
        <v>0.0743</v>
      </c>
      <c r="K85" s="245">
        <v>0.0293</v>
      </c>
      <c r="L85" s="92"/>
      <c r="M85" s="340"/>
      <c r="N85" s="340"/>
      <c r="O85" s="340"/>
      <c r="P85" s="340"/>
      <c r="Q85" s="56"/>
      <c r="R85" s="56"/>
      <c r="S85" s="56"/>
      <c r="T85" s="56"/>
      <c r="U85" s="56"/>
    </row>
    <row r="86" spans="1:21" ht="13.5" customHeight="1" thickBot="1">
      <c r="A86" s="364" t="s">
        <v>57</v>
      </c>
      <c r="B86" s="365"/>
      <c r="C86" s="365"/>
      <c r="D86" s="366"/>
      <c r="E86" s="311"/>
      <c r="F86" s="239">
        <v>0.1281</v>
      </c>
      <c r="G86" s="235">
        <v>0.1128</v>
      </c>
      <c r="H86" s="291">
        <v>0.0153</v>
      </c>
      <c r="I86" s="239">
        <v>0.1281</v>
      </c>
      <c r="J86" s="235">
        <v>0.1128</v>
      </c>
      <c r="K86" s="236">
        <v>0.0153</v>
      </c>
      <c r="L86" s="92"/>
      <c r="M86" s="340"/>
      <c r="N86" s="340"/>
      <c r="O86" s="340"/>
      <c r="P86" s="340"/>
      <c r="Q86" s="56"/>
      <c r="R86" s="56"/>
      <c r="S86" s="56"/>
      <c r="T86" s="56"/>
      <c r="U86" s="56"/>
    </row>
    <row r="87" spans="1:21" ht="12.75">
      <c r="A87" s="56"/>
      <c r="B87" s="56"/>
      <c r="C87" s="56"/>
      <c r="D87" s="56"/>
      <c r="E87" s="56"/>
      <c r="F87" s="56"/>
      <c r="G87" s="56"/>
      <c r="H87" s="56"/>
      <c r="I87" s="56"/>
      <c r="J87" s="56"/>
      <c r="K87" s="56"/>
      <c r="L87" s="92"/>
      <c r="M87" s="92"/>
      <c r="N87" s="56"/>
      <c r="O87" s="56"/>
      <c r="P87" s="56"/>
      <c r="Q87" s="56"/>
      <c r="R87" s="56"/>
      <c r="S87" s="56"/>
      <c r="T87" s="56"/>
      <c r="U87" s="56"/>
    </row>
    <row r="88" spans="1:21" ht="12.75">
      <c r="A88" s="56"/>
      <c r="B88" s="56"/>
      <c r="C88" s="56"/>
      <c r="D88" s="56"/>
      <c r="E88" s="56"/>
      <c r="F88" s="56"/>
      <c r="G88" s="56"/>
      <c r="H88" s="56"/>
      <c r="I88" s="56"/>
      <c r="J88" s="56"/>
      <c r="K88" s="56"/>
      <c r="L88" s="92"/>
      <c r="M88" s="92"/>
      <c r="N88" s="56"/>
      <c r="O88" s="56"/>
      <c r="P88" s="56"/>
      <c r="Q88" s="56"/>
      <c r="R88" s="56"/>
      <c r="S88" s="56"/>
      <c r="T88" s="56"/>
      <c r="U88" s="56"/>
    </row>
    <row r="89" spans="1:21" ht="12.75">
      <c r="A89" s="56"/>
      <c r="B89" s="56"/>
      <c r="C89" s="56"/>
      <c r="D89" s="56"/>
      <c r="E89" s="56"/>
      <c r="F89" s="56"/>
      <c r="G89" s="56"/>
      <c r="H89" s="56"/>
      <c r="I89" s="56"/>
      <c r="J89" s="56"/>
      <c r="K89" s="56"/>
      <c r="L89" s="56"/>
      <c r="M89" s="56"/>
      <c r="N89" s="56"/>
      <c r="O89" s="56"/>
      <c r="P89" s="56"/>
      <c r="Q89" s="56"/>
      <c r="R89" s="56"/>
      <c r="S89" s="56"/>
      <c r="T89" s="56"/>
      <c r="U89" s="56"/>
    </row>
    <row r="90" spans="1:21" ht="12.75">
      <c r="A90" s="56"/>
      <c r="B90" s="56"/>
      <c r="C90" s="56"/>
      <c r="D90" s="56"/>
      <c r="E90" s="56"/>
      <c r="F90" s="56"/>
      <c r="G90" s="56"/>
      <c r="H90" s="56"/>
      <c r="I90" s="56"/>
      <c r="J90" s="56"/>
      <c r="K90" s="56"/>
      <c r="L90" s="56"/>
      <c r="M90" s="56"/>
      <c r="N90" s="56"/>
      <c r="O90" s="56"/>
      <c r="P90" s="56"/>
      <c r="Q90" s="56"/>
      <c r="R90" s="56"/>
      <c r="S90" s="56"/>
      <c r="T90" s="56"/>
      <c r="U90" s="56"/>
    </row>
    <row r="91" spans="1:21" ht="12.75">
      <c r="A91" s="56"/>
      <c r="B91" s="56"/>
      <c r="C91" s="56"/>
      <c r="D91" s="56"/>
      <c r="E91" s="56"/>
      <c r="F91" s="56"/>
      <c r="G91" s="56"/>
      <c r="H91" s="56"/>
      <c r="I91" s="56"/>
      <c r="J91" s="56"/>
      <c r="K91" s="56"/>
      <c r="L91" s="56"/>
      <c r="M91" s="56"/>
      <c r="N91" s="56"/>
      <c r="O91" s="56"/>
      <c r="P91" s="56"/>
      <c r="Q91" s="56"/>
      <c r="R91" s="56"/>
      <c r="S91" s="56"/>
      <c r="T91" s="56"/>
      <c r="U91" s="56"/>
    </row>
    <row r="92" spans="1:21" ht="12.75">
      <c r="A92" s="56"/>
      <c r="B92" s="56"/>
      <c r="C92" s="56"/>
      <c r="D92" s="56"/>
      <c r="E92" s="56"/>
      <c r="F92" s="56"/>
      <c r="G92" s="56"/>
      <c r="H92" s="56"/>
      <c r="I92" s="56"/>
      <c r="J92" s="56"/>
      <c r="K92" s="56"/>
      <c r="L92" s="56"/>
      <c r="M92" s="56"/>
      <c r="N92" s="56"/>
      <c r="O92" s="56"/>
      <c r="P92" s="56"/>
      <c r="Q92" s="56"/>
      <c r="R92" s="56"/>
      <c r="S92" s="56"/>
      <c r="T92" s="56"/>
      <c r="U92" s="56"/>
    </row>
    <row r="93" spans="1:21" ht="12.75">
      <c r="A93" s="56"/>
      <c r="B93" s="56"/>
      <c r="C93" s="56"/>
      <c r="D93" s="56"/>
      <c r="E93" s="56"/>
      <c r="F93" s="56"/>
      <c r="G93" s="56"/>
      <c r="H93" s="56"/>
      <c r="I93" s="56"/>
      <c r="J93" s="56"/>
      <c r="K93" s="56"/>
      <c r="L93" s="56"/>
      <c r="M93" s="56"/>
      <c r="N93" s="56"/>
      <c r="O93" s="56"/>
      <c r="P93" s="56"/>
      <c r="Q93" s="56"/>
      <c r="R93" s="56"/>
      <c r="S93" s="56"/>
      <c r="T93" s="56"/>
      <c r="U93" s="56"/>
    </row>
    <row r="94" spans="1:21" ht="12.75">
      <c r="A94" s="56"/>
      <c r="B94" s="56"/>
      <c r="C94" s="56"/>
      <c r="D94" s="56"/>
      <c r="E94" s="56"/>
      <c r="F94" s="56"/>
      <c r="G94" s="56"/>
      <c r="H94" s="56"/>
      <c r="I94" s="56"/>
      <c r="J94" s="56"/>
      <c r="K94" s="56"/>
      <c r="L94" s="56"/>
      <c r="M94" s="56"/>
      <c r="N94" s="56"/>
      <c r="O94" s="56"/>
      <c r="P94" s="56"/>
      <c r="Q94" s="56"/>
      <c r="R94" s="56"/>
      <c r="S94" s="56"/>
      <c r="T94" s="56"/>
      <c r="U94" s="56"/>
    </row>
    <row r="95" spans="1:21" ht="12.75">
      <c r="A95" s="56"/>
      <c r="B95" s="56"/>
      <c r="C95" s="56"/>
      <c r="D95" s="56"/>
      <c r="E95" s="56"/>
      <c r="F95" s="56"/>
      <c r="G95" s="56"/>
      <c r="H95" s="56"/>
      <c r="I95" s="56"/>
      <c r="J95" s="56"/>
      <c r="K95" s="56"/>
      <c r="L95" s="56"/>
      <c r="M95" s="56"/>
      <c r="N95" s="56"/>
      <c r="O95" s="56"/>
      <c r="P95" s="56"/>
      <c r="Q95" s="56"/>
      <c r="R95" s="56"/>
      <c r="S95" s="56"/>
      <c r="T95" s="56"/>
      <c r="U95" s="56"/>
    </row>
    <row r="96" spans="1:21" ht="12.75">
      <c r="A96" s="56"/>
      <c r="B96" s="56"/>
      <c r="C96" s="56"/>
      <c r="D96" s="56"/>
      <c r="E96" s="56"/>
      <c r="F96" s="56"/>
      <c r="G96" s="56"/>
      <c r="H96" s="56"/>
      <c r="I96" s="56"/>
      <c r="J96" s="56"/>
      <c r="K96" s="56"/>
      <c r="L96" s="56"/>
      <c r="M96" s="56"/>
      <c r="N96" s="56"/>
      <c r="O96" s="56"/>
      <c r="P96" s="56"/>
      <c r="Q96" s="56"/>
      <c r="R96" s="56"/>
      <c r="S96" s="56"/>
      <c r="T96" s="56"/>
      <c r="U96" s="56"/>
    </row>
    <row r="97" spans="1:21" ht="12.75">
      <c r="A97" s="56"/>
      <c r="B97" s="56"/>
      <c r="C97" s="56"/>
      <c r="D97" s="56"/>
      <c r="E97" s="56"/>
      <c r="F97" s="56"/>
      <c r="G97" s="56"/>
      <c r="H97" s="56"/>
      <c r="I97" s="56"/>
      <c r="J97" s="56"/>
      <c r="K97" s="56"/>
      <c r="L97" s="56"/>
      <c r="M97" s="56"/>
      <c r="N97" s="56"/>
      <c r="O97" s="56"/>
      <c r="P97" s="56"/>
      <c r="Q97" s="56"/>
      <c r="R97" s="56"/>
      <c r="S97" s="56"/>
      <c r="T97" s="56"/>
      <c r="U97" s="56"/>
    </row>
    <row r="98" spans="1:21" ht="12.75">
      <c r="A98" s="56"/>
      <c r="B98" s="56"/>
      <c r="C98" s="56"/>
      <c r="D98" s="56"/>
      <c r="E98" s="56"/>
      <c r="F98" s="56"/>
      <c r="G98" s="56"/>
      <c r="H98" s="56"/>
      <c r="I98" s="56"/>
      <c r="J98" s="56"/>
      <c r="K98" s="56"/>
      <c r="L98" s="56"/>
      <c r="M98" s="56"/>
      <c r="N98" s="56"/>
      <c r="O98" s="56"/>
      <c r="P98" s="56"/>
      <c r="Q98" s="56"/>
      <c r="R98" s="56"/>
      <c r="S98" s="56"/>
      <c r="T98" s="56"/>
      <c r="U98" s="56"/>
    </row>
    <row r="99" spans="1:21" ht="12.75">
      <c r="A99" s="56"/>
      <c r="B99" s="56"/>
      <c r="C99" s="56"/>
      <c r="D99" s="56"/>
      <c r="E99" s="56"/>
      <c r="F99" s="56"/>
      <c r="G99" s="56"/>
      <c r="H99" s="56"/>
      <c r="I99" s="56"/>
      <c r="J99" s="56"/>
      <c r="K99" s="56"/>
      <c r="L99" s="56"/>
      <c r="M99" s="56"/>
      <c r="N99" s="56"/>
      <c r="O99" s="56"/>
      <c r="P99" s="56"/>
      <c r="Q99" s="56"/>
      <c r="R99" s="56"/>
      <c r="S99" s="56"/>
      <c r="T99" s="56"/>
      <c r="U99" s="56"/>
    </row>
    <row r="100" spans="1:21" ht="12.75">
      <c r="A100" s="56"/>
      <c r="B100" s="56"/>
      <c r="C100" s="56"/>
      <c r="D100" s="56"/>
      <c r="E100" s="56"/>
      <c r="F100" s="56"/>
      <c r="G100" s="56"/>
      <c r="H100" s="56"/>
      <c r="I100" s="56"/>
      <c r="J100" s="56"/>
      <c r="K100" s="56"/>
      <c r="L100" s="56"/>
      <c r="M100" s="56"/>
      <c r="N100" s="56"/>
      <c r="O100" s="56"/>
      <c r="P100" s="56"/>
      <c r="Q100" s="56"/>
      <c r="R100" s="56"/>
      <c r="S100" s="56"/>
      <c r="T100" s="56"/>
      <c r="U100" s="56"/>
    </row>
    <row r="101" spans="1:21" ht="12.75">
      <c r="A101" s="56"/>
      <c r="B101" s="56"/>
      <c r="C101" s="56"/>
      <c r="D101" s="56"/>
      <c r="E101" s="56"/>
      <c r="F101" s="56"/>
      <c r="G101" s="56"/>
      <c r="H101" s="56"/>
      <c r="I101" s="56"/>
      <c r="J101" s="56"/>
      <c r="K101" s="56"/>
      <c r="L101" s="56"/>
      <c r="M101" s="56"/>
      <c r="N101" s="56"/>
      <c r="O101" s="56"/>
      <c r="P101" s="56"/>
      <c r="Q101" s="56"/>
      <c r="R101" s="56"/>
      <c r="S101" s="56"/>
      <c r="T101" s="56"/>
      <c r="U101" s="56"/>
    </row>
    <row r="102" spans="1:21" ht="12.75">
      <c r="A102" s="56"/>
      <c r="B102" s="56"/>
      <c r="C102" s="56"/>
      <c r="D102" s="56"/>
      <c r="E102" s="56"/>
      <c r="F102" s="56"/>
      <c r="G102" s="56"/>
      <c r="H102" s="56"/>
      <c r="I102" s="56"/>
      <c r="J102" s="56"/>
      <c r="K102" s="56"/>
      <c r="L102" s="56"/>
      <c r="M102" s="56"/>
      <c r="N102" s="56"/>
      <c r="O102" s="56"/>
      <c r="P102" s="56"/>
      <c r="Q102" s="56"/>
      <c r="R102" s="56"/>
      <c r="S102" s="56"/>
      <c r="T102" s="56"/>
      <c r="U102" s="56"/>
    </row>
    <row r="103" spans="1:21" ht="12.75">
      <c r="A103" s="56"/>
      <c r="B103" s="56"/>
      <c r="C103" s="56"/>
      <c r="D103" s="56"/>
      <c r="E103" s="56"/>
      <c r="F103" s="56"/>
      <c r="G103" s="56"/>
      <c r="H103" s="56"/>
      <c r="I103" s="56"/>
      <c r="J103" s="56"/>
      <c r="K103" s="56"/>
      <c r="L103" s="56"/>
      <c r="M103" s="56"/>
      <c r="N103" s="56"/>
      <c r="O103" s="56"/>
      <c r="P103" s="56"/>
      <c r="Q103" s="56"/>
      <c r="R103" s="56"/>
      <c r="S103" s="56"/>
      <c r="T103" s="56"/>
      <c r="U103" s="56"/>
    </row>
    <row r="104" spans="1:21" ht="12.75">
      <c r="A104" s="56"/>
      <c r="B104" s="56"/>
      <c r="C104" s="56"/>
      <c r="D104" s="56"/>
      <c r="E104" s="56"/>
      <c r="F104" s="56"/>
      <c r="G104" s="56"/>
      <c r="H104" s="56"/>
      <c r="I104" s="56"/>
      <c r="J104" s="56"/>
      <c r="K104" s="56"/>
      <c r="L104" s="56"/>
      <c r="M104" s="56"/>
      <c r="N104" s="56"/>
      <c r="O104" s="56"/>
      <c r="P104" s="56"/>
      <c r="Q104" s="56"/>
      <c r="R104" s="56"/>
      <c r="S104" s="56"/>
      <c r="T104" s="56"/>
      <c r="U104" s="56"/>
    </row>
    <row r="105" spans="1:21" ht="12.75">
      <c r="A105" s="56"/>
      <c r="B105" s="56"/>
      <c r="C105" s="56"/>
      <c r="D105" s="56"/>
      <c r="E105" s="56"/>
      <c r="F105" s="56"/>
      <c r="G105" s="56"/>
      <c r="H105" s="56"/>
      <c r="I105" s="56"/>
      <c r="J105" s="56"/>
      <c r="K105" s="56"/>
      <c r="L105" s="56"/>
      <c r="M105" s="56"/>
      <c r="N105" s="56"/>
      <c r="O105" s="56"/>
      <c r="P105" s="56"/>
      <c r="Q105" s="56"/>
      <c r="R105" s="56"/>
      <c r="S105" s="56"/>
      <c r="T105" s="56"/>
      <c r="U105" s="56"/>
    </row>
    <row r="106" spans="1:21" ht="12.75">
      <c r="A106" s="56"/>
      <c r="B106" s="56"/>
      <c r="C106" s="56"/>
      <c r="D106" s="56"/>
      <c r="E106" s="56"/>
      <c r="F106" s="56"/>
      <c r="G106" s="56"/>
      <c r="H106" s="56"/>
      <c r="I106" s="56"/>
      <c r="J106" s="56"/>
      <c r="K106" s="56"/>
      <c r="L106" s="56"/>
      <c r="M106" s="56"/>
      <c r="N106" s="56"/>
      <c r="O106" s="56"/>
      <c r="P106" s="56"/>
      <c r="Q106" s="56"/>
      <c r="R106" s="56"/>
      <c r="S106" s="56"/>
      <c r="T106" s="56"/>
      <c r="U106" s="56"/>
    </row>
    <row r="107" spans="1:21" ht="12.75">
      <c r="A107" s="56"/>
      <c r="B107" s="56"/>
      <c r="C107" s="56"/>
      <c r="D107" s="56"/>
      <c r="E107" s="56"/>
      <c r="F107" s="56"/>
      <c r="G107" s="56"/>
      <c r="H107" s="56"/>
      <c r="I107" s="56"/>
      <c r="J107" s="56"/>
      <c r="K107" s="56"/>
      <c r="L107" s="56"/>
      <c r="M107" s="56"/>
      <c r="N107" s="56"/>
      <c r="O107" s="56"/>
      <c r="P107" s="56"/>
      <c r="Q107" s="56"/>
      <c r="R107" s="56"/>
      <c r="S107" s="56"/>
      <c r="T107" s="56"/>
      <c r="U107" s="56"/>
    </row>
    <row r="108" spans="1:21" ht="12.75">
      <c r="A108" s="56"/>
      <c r="B108" s="56"/>
      <c r="C108" s="56"/>
      <c r="D108" s="56"/>
      <c r="E108" s="56"/>
      <c r="F108" s="56"/>
      <c r="G108" s="56"/>
      <c r="H108" s="56"/>
      <c r="I108" s="56"/>
      <c r="J108" s="56"/>
      <c r="K108" s="56"/>
      <c r="L108" s="56"/>
      <c r="M108" s="56"/>
      <c r="N108" s="56"/>
      <c r="O108" s="56"/>
      <c r="P108" s="56"/>
      <c r="Q108" s="56"/>
      <c r="R108" s="56"/>
      <c r="S108" s="56"/>
      <c r="T108" s="56"/>
      <c r="U108" s="56"/>
    </row>
    <row r="109" spans="1:21" ht="12.75">
      <c r="A109" s="56"/>
      <c r="B109" s="56"/>
      <c r="C109" s="56"/>
      <c r="D109" s="56"/>
      <c r="E109" s="56"/>
      <c r="F109" s="56"/>
      <c r="G109" s="56"/>
      <c r="H109" s="56"/>
      <c r="I109" s="56"/>
      <c r="J109" s="56"/>
      <c r="K109" s="56"/>
      <c r="L109" s="56"/>
      <c r="M109" s="56"/>
      <c r="N109" s="56"/>
      <c r="O109" s="56"/>
      <c r="P109" s="56"/>
      <c r="Q109" s="56"/>
      <c r="R109" s="56"/>
      <c r="S109" s="56"/>
      <c r="T109" s="56"/>
      <c r="U109" s="56"/>
    </row>
    <row r="110" spans="1:21" ht="12.75">
      <c r="A110" s="56"/>
      <c r="B110" s="56"/>
      <c r="C110" s="56"/>
      <c r="D110" s="56"/>
      <c r="E110" s="56"/>
      <c r="F110" s="56"/>
      <c r="G110" s="56"/>
      <c r="H110" s="56"/>
      <c r="I110" s="56"/>
      <c r="J110" s="56"/>
      <c r="K110" s="56"/>
      <c r="L110" s="56"/>
      <c r="M110" s="56"/>
      <c r="N110" s="56"/>
      <c r="O110" s="56"/>
      <c r="P110" s="56"/>
      <c r="Q110" s="56"/>
      <c r="R110" s="56"/>
      <c r="S110" s="56"/>
      <c r="T110" s="56"/>
      <c r="U110" s="56"/>
    </row>
    <row r="111" spans="1:21" ht="12.75">
      <c r="A111" s="56"/>
      <c r="B111" s="56"/>
      <c r="C111" s="56"/>
      <c r="D111" s="56"/>
      <c r="E111" s="56"/>
      <c r="F111" s="56"/>
      <c r="G111" s="56"/>
      <c r="H111" s="56"/>
      <c r="I111" s="56"/>
      <c r="J111" s="56"/>
      <c r="K111" s="56"/>
      <c r="L111" s="56"/>
      <c r="M111" s="56"/>
      <c r="N111" s="56"/>
      <c r="O111" s="56"/>
      <c r="P111" s="56"/>
      <c r="Q111" s="56"/>
      <c r="R111" s="56"/>
      <c r="S111" s="56"/>
      <c r="T111" s="56"/>
      <c r="U111" s="56"/>
    </row>
    <row r="112" spans="1:21" ht="12.75">
      <c r="A112" s="56"/>
      <c r="B112" s="56"/>
      <c r="C112" s="56"/>
      <c r="D112" s="56"/>
      <c r="E112" s="56"/>
      <c r="F112" s="56"/>
      <c r="G112" s="56"/>
      <c r="H112" s="56"/>
      <c r="I112" s="56"/>
      <c r="J112" s="56"/>
      <c r="K112" s="56"/>
      <c r="L112" s="56"/>
      <c r="M112" s="56"/>
      <c r="N112" s="56"/>
      <c r="O112" s="56"/>
      <c r="P112" s="56"/>
      <c r="Q112" s="56"/>
      <c r="R112" s="56"/>
      <c r="S112" s="56"/>
      <c r="T112" s="56"/>
      <c r="U112" s="56"/>
    </row>
    <row r="113" spans="1:21" ht="12.75">
      <c r="A113" s="56"/>
      <c r="B113" s="56"/>
      <c r="C113" s="56"/>
      <c r="D113" s="56"/>
      <c r="E113" s="56"/>
      <c r="F113" s="56"/>
      <c r="G113" s="56"/>
      <c r="H113" s="56"/>
      <c r="I113" s="56"/>
      <c r="J113" s="56"/>
      <c r="K113" s="56"/>
      <c r="L113" s="56"/>
      <c r="M113" s="56"/>
      <c r="N113" s="56"/>
      <c r="O113" s="56"/>
      <c r="P113" s="56"/>
      <c r="Q113" s="56"/>
      <c r="R113" s="56"/>
      <c r="S113" s="56"/>
      <c r="T113" s="56"/>
      <c r="U113" s="56"/>
    </row>
    <row r="114" spans="1:21" ht="12.75">
      <c r="A114" s="56"/>
      <c r="B114" s="56"/>
      <c r="C114" s="56"/>
      <c r="D114" s="56"/>
      <c r="E114" s="56"/>
      <c r="F114" s="56"/>
      <c r="G114" s="56"/>
      <c r="H114" s="56"/>
      <c r="I114" s="56"/>
      <c r="J114" s="56"/>
      <c r="K114" s="56"/>
      <c r="L114" s="56"/>
      <c r="M114" s="56"/>
      <c r="N114" s="56"/>
      <c r="O114" s="56"/>
      <c r="P114" s="56"/>
      <c r="Q114" s="56"/>
      <c r="R114" s="56"/>
      <c r="S114" s="56"/>
      <c r="T114" s="56"/>
      <c r="U114" s="56"/>
    </row>
    <row r="115" spans="1:21" ht="12.75">
      <c r="A115" s="56"/>
      <c r="B115" s="56"/>
      <c r="C115" s="56"/>
      <c r="D115" s="56"/>
      <c r="E115" s="56"/>
      <c r="F115" s="56"/>
      <c r="G115" s="56"/>
      <c r="H115" s="56"/>
      <c r="I115" s="56"/>
      <c r="J115" s="56"/>
      <c r="K115" s="56"/>
      <c r="L115" s="56"/>
      <c r="M115" s="56"/>
      <c r="N115" s="56"/>
      <c r="O115" s="56"/>
      <c r="P115" s="56"/>
      <c r="Q115" s="56"/>
      <c r="R115" s="56"/>
      <c r="S115" s="56"/>
      <c r="T115" s="56"/>
      <c r="U115" s="56"/>
    </row>
    <row r="116" spans="1:21" ht="12.75">
      <c r="A116" s="56"/>
      <c r="B116" s="56"/>
      <c r="C116" s="56"/>
      <c r="D116" s="56"/>
      <c r="E116" s="56"/>
      <c r="F116" s="56"/>
      <c r="G116" s="56"/>
      <c r="H116" s="56"/>
      <c r="I116" s="56"/>
      <c r="J116" s="56"/>
      <c r="K116" s="56"/>
      <c r="L116" s="56"/>
      <c r="M116" s="56"/>
      <c r="N116" s="56"/>
      <c r="O116" s="56"/>
      <c r="P116" s="56"/>
      <c r="Q116" s="56"/>
      <c r="R116" s="56"/>
      <c r="S116" s="56"/>
      <c r="T116" s="56"/>
      <c r="U116" s="56"/>
    </row>
    <row r="117" spans="1:21" ht="12.75">
      <c r="A117" s="56"/>
      <c r="B117" s="56"/>
      <c r="C117" s="56"/>
      <c r="D117" s="56"/>
      <c r="E117" s="56"/>
      <c r="F117" s="56"/>
      <c r="G117" s="56"/>
      <c r="H117" s="56"/>
      <c r="I117" s="56"/>
      <c r="J117" s="56"/>
      <c r="K117" s="56"/>
      <c r="L117" s="56"/>
      <c r="M117" s="56"/>
      <c r="N117" s="56"/>
      <c r="O117" s="56"/>
      <c r="P117" s="56"/>
      <c r="Q117" s="56"/>
      <c r="R117" s="56"/>
      <c r="S117" s="56"/>
      <c r="T117" s="56"/>
      <c r="U117" s="56"/>
    </row>
    <row r="118" spans="1:21" ht="12.75">
      <c r="A118" s="56"/>
      <c r="B118" s="56"/>
      <c r="C118" s="56"/>
      <c r="D118" s="56"/>
      <c r="E118" s="56"/>
      <c r="F118" s="56"/>
      <c r="G118" s="56"/>
      <c r="H118" s="56"/>
      <c r="I118" s="56"/>
      <c r="J118" s="56"/>
      <c r="K118" s="56"/>
      <c r="L118" s="56"/>
      <c r="M118" s="56"/>
      <c r="N118" s="56"/>
      <c r="O118" s="56"/>
      <c r="P118" s="56"/>
      <c r="Q118" s="56"/>
      <c r="R118" s="56"/>
      <c r="S118" s="56"/>
      <c r="T118" s="56"/>
      <c r="U118" s="56"/>
    </row>
    <row r="119" spans="1:21" ht="12.75">
      <c r="A119" s="56"/>
      <c r="B119" s="56"/>
      <c r="C119" s="56"/>
      <c r="D119" s="56"/>
      <c r="E119" s="56"/>
      <c r="F119" s="56"/>
      <c r="G119" s="56"/>
      <c r="H119" s="56"/>
      <c r="I119" s="56"/>
      <c r="J119" s="56"/>
      <c r="K119" s="56"/>
      <c r="L119" s="56"/>
      <c r="M119" s="56"/>
      <c r="N119" s="56"/>
      <c r="O119" s="56"/>
      <c r="P119" s="56"/>
      <c r="Q119" s="56"/>
      <c r="R119" s="56"/>
      <c r="S119" s="56"/>
      <c r="T119" s="56"/>
      <c r="U119" s="56"/>
    </row>
    <row r="120" spans="1:21" ht="12.75">
      <c r="A120" s="56"/>
      <c r="B120" s="56"/>
      <c r="C120" s="56"/>
      <c r="D120" s="56"/>
      <c r="E120" s="56"/>
      <c r="F120" s="56"/>
      <c r="G120" s="56"/>
      <c r="H120" s="56"/>
      <c r="I120" s="56"/>
      <c r="J120" s="56"/>
      <c r="K120" s="56"/>
      <c r="L120" s="56"/>
      <c r="M120" s="56"/>
      <c r="N120" s="56"/>
      <c r="O120" s="56"/>
      <c r="P120" s="56"/>
      <c r="Q120" s="56"/>
      <c r="R120" s="56"/>
      <c r="S120" s="56"/>
      <c r="T120" s="56"/>
      <c r="U120" s="56"/>
    </row>
    <row r="121" spans="1:21" ht="12.75">
      <c r="A121" s="56"/>
      <c r="B121" s="56"/>
      <c r="C121" s="56"/>
      <c r="D121" s="56"/>
      <c r="E121" s="56"/>
      <c r="F121" s="56"/>
      <c r="G121" s="56"/>
      <c r="H121" s="56"/>
      <c r="I121" s="56"/>
      <c r="J121" s="56"/>
      <c r="K121" s="56"/>
      <c r="L121" s="56"/>
      <c r="M121" s="56"/>
      <c r="N121" s="56"/>
      <c r="O121" s="56"/>
      <c r="P121" s="56"/>
      <c r="Q121" s="56"/>
      <c r="R121" s="56"/>
      <c r="S121" s="56"/>
      <c r="T121" s="56"/>
      <c r="U121" s="56"/>
    </row>
    <row r="122" spans="1:21" ht="12.75">
      <c r="A122" s="56"/>
      <c r="B122" s="56"/>
      <c r="C122" s="56"/>
      <c r="D122" s="56"/>
      <c r="E122" s="56"/>
      <c r="F122" s="56"/>
      <c r="G122" s="56"/>
      <c r="H122" s="56"/>
      <c r="I122" s="56"/>
      <c r="J122" s="56"/>
      <c r="K122" s="56"/>
      <c r="L122" s="56"/>
      <c r="M122" s="56"/>
      <c r="N122" s="56"/>
      <c r="O122" s="56"/>
      <c r="P122" s="56"/>
      <c r="Q122" s="56"/>
      <c r="R122" s="56"/>
      <c r="S122" s="56"/>
      <c r="T122" s="56"/>
      <c r="U122" s="56"/>
    </row>
    <row r="123" spans="1:21" ht="12.75">
      <c r="A123" s="56"/>
      <c r="B123" s="56"/>
      <c r="C123" s="56"/>
      <c r="D123" s="56"/>
      <c r="E123" s="56"/>
      <c r="F123" s="56"/>
      <c r="G123" s="56"/>
      <c r="H123" s="56"/>
      <c r="I123" s="56"/>
      <c r="J123" s="56"/>
      <c r="K123" s="56"/>
      <c r="L123" s="56"/>
      <c r="M123" s="56"/>
      <c r="N123" s="56"/>
      <c r="O123" s="56"/>
      <c r="P123" s="56"/>
      <c r="Q123" s="56"/>
      <c r="R123" s="56"/>
      <c r="S123" s="56"/>
      <c r="T123" s="56"/>
      <c r="U123" s="56"/>
    </row>
    <row r="124" spans="1:21" ht="12.75">
      <c r="A124" s="56"/>
      <c r="B124" s="56"/>
      <c r="C124" s="56"/>
      <c r="D124" s="56"/>
      <c r="E124" s="56"/>
      <c r="F124" s="56"/>
      <c r="G124" s="56"/>
      <c r="H124" s="56"/>
      <c r="I124" s="56"/>
      <c r="J124" s="56"/>
      <c r="K124" s="56"/>
      <c r="L124" s="56"/>
      <c r="M124" s="56"/>
      <c r="N124" s="56"/>
      <c r="O124" s="56"/>
      <c r="P124" s="56"/>
      <c r="Q124" s="56"/>
      <c r="R124" s="56"/>
      <c r="S124" s="56"/>
      <c r="T124" s="56"/>
      <c r="U124" s="56"/>
    </row>
    <row r="125" spans="1:21" ht="12.75">
      <c r="A125" s="56"/>
      <c r="B125" s="56"/>
      <c r="C125" s="56"/>
      <c r="D125" s="56"/>
      <c r="E125" s="56"/>
      <c r="F125" s="56"/>
      <c r="G125" s="56"/>
      <c r="H125" s="56"/>
      <c r="I125" s="56"/>
      <c r="J125" s="56"/>
      <c r="K125" s="56"/>
      <c r="L125" s="56"/>
      <c r="M125" s="56"/>
      <c r="N125" s="56"/>
      <c r="O125" s="56"/>
      <c r="P125" s="56"/>
      <c r="Q125" s="56"/>
      <c r="R125" s="56"/>
      <c r="S125" s="56"/>
      <c r="T125" s="56"/>
      <c r="U125" s="56"/>
    </row>
    <row r="126" spans="1:21" ht="12.75">
      <c r="A126" s="56"/>
      <c r="B126" s="56"/>
      <c r="C126" s="56"/>
      <c r="D126" s="56"/>
      <c r="E126" s="56"/>
      <c r="F126" s="56"/>
      <c r="G126" s="56"/>
      <c r="H126" s="56"/>
      <c r="I126" s="56"/>
      <c r="J126" s="56"/>
      <c r="K126" s="56"/>
      <c r="L126" s="56"/>
      <c r="M126" s="56"/>
      <c r="N126" s="56"/>
      <c r="O126" s="56"/>
      <c r="P126" s="56"/>
      <c r="Q126" s="56"/>
      <c r="R126" s="56"/>
      <c r="S126" s="56"/>
      <c r="T126" s="56"/>
      <c r="U126" s="56"/>
    </row>
    <row r="127" spans="1:21" ht="12.75">
      <c r="A127" s="56"/>
      <c r="B127" s="56"/>
      <c r="C127" s="56"/>
      <c r="D127" s="56"/>
      <c r="E127" s="56"/>
      <c r="F127" s="56"/>
      <c r="G127" s="56"/>
      <c r="H127" s="56"/>
      <c r="I127" s="56"/>
      <c r="J127" s="56"/>
      <c r="K127" s="56"/>
      <c r="L127" s="56"/>
      <c r="M127" s="56"/>
      <c r="N127" s="56"/>
      <c r="O127" s="56"/>
      <c r="P127" s="56"/>
      <c r="Q127" s="56"/>
      <c r="R127" s="56"/>
      <c r="S127" s="56"/>
      <c r="T127" s="56"/>
      <c r="U127" s="56"/>
    </row>
    <row r="128" spans="1:21" ht="12.75">
      <c r="A128" s="56"/>
      <c r="B128" s="56"/>
      <c r="C128" s="56"/>
      <c r="D128" s="56"/>
      <c r="E128" s="56"/>
      <c r="F128" s="56"/>
      <c r="G128" s="56"/>
      <c r="H128" s="56"/>
      <c r="I128" s="56"/>
      <c r="J128" s="56"/>
      <c r="K128" s="56"/>
      <c r="L128" s="56"/>
      <c r="M128" s="56"/>
      <c r="N128" s="56"/>
      <c r="O128" s="56"/>
      <c r="P128" s="56"/>
      <c r="Q128" s="56"/>
      <c r="R128" s="56"/>
      <c r="S128" s="56"/>
      <c r="T128" s="56"/>
      <c r="U128" s="56"/>
    </row>
    <row r="129" spans="1:21" ht="12.75">
      <c r="A129" s="56"/>
      <c r="B129" s="56"/>
      <c r="C129" s="56"/>
      <c r="D129" s="56"/>
      <c r="E129" s="56"/>
      <c r="F129" s="56"/>
      <c r="G129" s="56"/>
      <c r="H129" s="56"/>
      <c r="I129" s="56"/>
      <c r="J129" s="56"/>
      <c r="K129" s="56"/>
      <c r="L129" s="56"/>
      <c r="M129" s="56"/>
      <c r="N129" s="56"/>
      <c r="O129" s="56"/>
      <c r="P129" s="56"/>
      <c r="Q129" s="56"/>
      <c r="R129" s="56"/>
      <c r="S129" s="56"/>
      <c r="T129" s="56"/>
      <c r="U129" s="56"/>
    </row>
    <row r="130" spans="1:21" ht="12.75">
      <c r="A130" s="56"/>
      <c r="B130" s="56"/>
      <c r="C130" s="56"/>
      <c r="D130" s="56"/>
      <c r="E130" s="56"/>
      <c r="F130" s="56"/>
      <c r="G130" s="56"/>
      <c r="H130" s="56"/>
      <c r="I130" s="56"/>
      <c r="J130" s="56"/>
      <c r="K130" s="56"/>
      <c r="L130" s="56"/>
      <c r="M130" s="56"/>
      <c r="N130" s="56"/>
      <c r="O130" s="56"/>
      <c r="P130" s="56"/>
      <c r="Q130" s="56"/>
      <c r="R130" s="56"/>
      <c r="S130" s="56"/>
      <c r="T130" s="56"/>
      <c r="U130" s="56"/>
    </row>
    <row r="131" spans="1:21" ht="12.75">
      <c r="A131" s="56"/>
      <c r="B131" s="56"/>
      <c r="C131" s="56"/>
      <c r="D131" s="56"/>
      <c r="E131" s="56"/>
      <c r="F131" s="56"/>
      <c r="G131" s="56"/>
      <c r="H131" s="56"/>
      <c r="I131" s="56"/>
      <c r="J131" s="56"/>
      <c r="K131" s="56"/>
      <c r="L131" s="56"/>
      <c r="M131" s="56"/>
      <c r="N131" s="56"/>
      <c r="O131" s="56"/>
      <c r="P131" s="56"/>
      <c r="Q131" s="56"/>
      <c r="R131" s="56"/>
      <c r="S131" s="56"/>
      <c r="T131" s="56"/>
      <c r="U131" s="56"/>
    </row>
    <row r="132" spans="1:21" ht="12.75">
      <c r="A132" s="56"/>
      <c r="B132" s="56"/>
      <c r="C132" s="56"/>
      <c r="D132" s="56"/>
      <c r="E132" s="56"/>
      <c r="F132" s="56"/>
      <c r="G132" s="56"/>
      <c r="H132" s="56"/>
      <c r="I132" s="56"/>
      <c r="J132" s="56"/>
      <c r="K132" s="56"/>
      <c r="L132" s="56"/>
      <c r="M132" s="56"/>
      <c r="N132" s="56"/>
      <c r="O132" s="56"/>
      <c r="P132" s="56"/>
      <c r="Q132" s="56"/>
      <c r="R132" s="56"/>
      <c r="S132" s="56"/>
      <c r="T132" s="56"/>
      <c r="U132" s="56"/>
    </row>
    <row r="133" spans="1:21" ht="12.75">
      <c r="A133" s="56"/>
      <c r="B133" s="56"/>
      <c r="C133" s="56"/>
      <c r="D133" s="56"/>
      <c r="E133" s="56"/>
      <c r="F133" s="56"/>
      <c r="G133" s="56"/>
      <c r="H133" s="56"/>
      <c r="I133" s="56"/>
      <c r="J133" s="56"/>
      <c r="K133" s="56"/>
      <c r="L133" s="56"/>
      <c r="M133" s="56"/>
      <c r="N133" s="56"/>
      <c r="O133" s="56"/>
      <c r="P133" s="56"/>
      <c r="Q133" s="56"/>
      <c r="R133" s="56"/>
      <c r="S133" s="56"/>
      <c r="T133" s="56"/>
      <c r="U133" s="56"/>
    </row>
    <row r="134" spans="1:21" ht="12.75">
      <c r="A134" s="56"/>
      <c r="B134" s="56"/>
      <c r="C134" s="56"/>
      <c r="D134" s="56"/>
      <c r="E134" s="56"/>
      <c r="F134" s="56"/>
      <c r="G134" s="56"/>
      <c r="H134" s="56"/>
      <c r="I134" s="56"/>
      <c r="J134" s="56"/>
      <c r="K134" s="56"/>
      <c r="L134" s="56"/>
      <c r="M134" s="56"/>
      <c r="N134" s="56"/>
      <c r="O134" s="56"/>
      <c r="P134" s="56"/>
      <c r="Q134" s="56"/>
      <c r="R134" s="56"/>
      <c r="S134" s="56"/>
      <c r="T134" s="56"/>
      <c r="U134" s="56"/>
    </row>
    <row r="135" spans="1:21" ht="12.75">
      <c r="A135" s="56"/>
      <c r="B135" s="56"/>
      <c r="C135" s="56"/>
      <c r="D135" s="56"/>
      <c r="E135" s="56"/>
      <c r="F135" s="56"/>
      <c r="G135" s="56"/>
      <c r="H135" s="56"/>
      <c r="I135" s="56"/>
      <c r="J135" s="56"/>
      <c r="K135" s="56"/>
      <c r="L135" s="56"/>
      <c r="M135" s="56"/>
      <c r="N135" s="56"/>
      <c r="O135" s="56"/>
      <c r="P135" s="56"/>
      <c r="Q135" s="56"/>
      <c r="R135" s="56"/>
      <c r="S135" s="56"/>
      <c r="T135" s="56"/>
      <c r="U135" s="56"/>
    </row>
    <row r="136" spans="1:21" ht="12.75">
      <c r="A136" s="56"/>
      <c r="B136" s="56"/>
      <c r="C136" s="56"/>
      <c r="D136" s="56"/>
      <c r="E136" s="56"/>
      <c r="F136" s="56"/>
      <c r="G136" s="56"/>
      <c r="H136" s="56"/>
      <c r="I136" s="56"/>
      <c r="J136" s="56"/>
      <c r="K136" s="56"/>
      <c r="L136" s="56"/>
      <c r="M136" s="56"/>
      <c r="N136" s="56"/>
      <c r="O136" s="56"/>
      <c r="P136" s="56"/>
      <c r="Q136" s="56"/>
      <c r="R136" s="56"/>
      <c r="S136" s="56"/>
      <c r="T136" s="56"/>
      <c r="U136" s="56"/>
    </row>
    <row r="137" spans="1:21" ht="12.75">
      <c r="A137" s="56"/>
      <c r="B137" s="56"/>
      <c r="C137" s="56"/>
      <c r="D137" s="56"/>
      <c r="E137" s="56"/>
      <c r="F137" s="56"/>
      <c r="G137" s="56"/>
      <c r="H137" s="56"/>
      <c r="I137" s="56"/>
      <c r="J137" s="56"/>
      <c r="K137" s="56"/>
      <c r="L137" s="56"/>
      <c r="M137" s="56"/>
      <c r="N137" s="56"/>
      <c r="O137" s="56"/>
      <c r="P137" s="56"/>
      <c r="Q137" s="56"/>
      <c r="R137" s="56"/>
      <c r="S137" s="56"/>
      <c r="T137" s="56"/>
      <c r="U137" s="56"/>
    </row>
    <row r="138" spans="1:21" ht="12.75">
      <c r="A138" s="56"/>
      <c r="B138" s="56"/>
      <c r="C138" s="56"/>
      <c r="D138" s="56"/>
      <c r="E138" s="56"/>
      <c r="F138" s="56"/>
      <c r="G138" s="56"/>
      <c r="H138" s="56"/>
      <c r="I138" s="56"/>
      <c r="J138" s="56"/>
      <c r="K138" s="56"/>
      <c r="L138" s="56"/>
      <c r="M138" s="56"/>
      <c r="N138" s="56"/>
      <c r="O138" s="56"/>
      <c r="P138" s="56"/>
      <c r="Q138" s="56"/>
      <c r="R138" s="56"/>
      <c r="S138" s="56"/>
      <c r="T138" s="56"/>
      <c r="U138" s="56"/>
    </row>
    <row r="139" spans="1:21" ht="12.75">
      <c r="A139" s="56"/>
      <c r="B139" s="56"/>
      <c r="C139" s="56"/>
      <c r="D139" s="56"/>
      <c r="E139" s="56"/>
      <c r="F139" s="56"/>
      <c r="G139" s="56"/>
      <c r="H139" s="56"/>
      <c r="I139" s="56"/>
      <c r="J139" s="56"/>
      <c r="K139" s="56"/>
      <c r="L139" s="56"/>
      <c r="M139" s="56"/>
      <c r="N139" s="56"/>
      <c r="O139" s="56"/>
      <c r="P139" s="56"/>
      <c r="Q139" s="56"/>
      <c r="R139" s="56"/>
      <c r="S139" s="56"/>
      <c r="T139" s="56"/>
      <c r="U139" s="56"/>
    </row>
    <row r="140" spans="1:21" ht="12.75">
      <c r="A140" s="56"/>
      <c r="B140" s="56"/>
      <c r="C140" s="56"/>
      <c r="D140" s="56"/>
      <c r="E140" s="56"/>
      <c r="F140" s="56"/>
      <c r="G140" s="56"/>
      <c r="H140" s="56"/>
      <c r="I140" s="56"/>
      <c r="J140" s="56"/>
      <c r="K140" s="56"/>
      <c r="L140" s="56"/>
      <c r="M140" s="56"/>
      <c r="N140" s="56"/>
      <c r="O140" s="56"/>
      <c r="P140" s="56"/>
      <c r="Q140" s="56"/>
      <c r="R140" s="56"/>
      <c r="S140" s="56"/>
      <c r="T140" s="56"/>
      <c r="U140" s="56"/>
    </row>
    <row r="141" spans="1:21" ht="12.75">
      <c r="A141" s="56"/>
      <c r="B141" s="56"/>
      <c r="C141" s="56"/>
      <c r="D141" s="56"/>
      <c r="E141" s="56"/>
      <c r="F141" s="56"/>
      <c r="G141" s="56"/>
      <c r="H141" s="56"/>
      <c r="I141" s="56"/>
      <c r="J141" s="56"/>
      <c r="K141" s="56"/>
      <c r="L141" s="56"/>
      <c r="M141" s="56"/>
      <c r="N141" s="56"/>
      <c r="O141" s="56"/>
      <c r="P141" s="56"/>
      <c r="Q141" s="56"/>
      <c r="R141" s="56"/>
      <c r="S141" s="56"/>
      <c r="T141" s="56"/>
      <c r="U141" s="56"/>
    </row>
    <row r="142" spans="1:21" ht="12.75">
      <c r="A142" s="56"/>
      <c r="B142" s="56"/>
      <c r="C142" s="56"/>
      <c r="D142" s="56"/>
      <c r="E142" s="56"/>
      <c r="F142" s="56"/>
      <c r="G142" s="56"/>
      <c r="H142" s="56"/>
      <c r="I142" s="56"/>
      <c r="J142" s="56"/>
      <c r="K142" s="56"/>
      <c r="L142" s="56"/>
      <c r="M142" s="56"/>
      <c r="N142" s="56"/>
      <c r="O142" s="56"/>
      <c r="P142" s="56"/>
      <c r="Q142" s="56"/>
      <c r="R142" s="56"/>
      <c r="S142" s="56"/>
      <c r="T142" s="56"/>
      <c r="U142" s="56"/>
    </row>
    <row r="143" spans="1:21" ht="12.75">
      <c r="A143" s="56"/>
      <c r="B143" s="56"/>
      <c r="C143" s="56"/>
      <c r="D143" s="56"/>
      <c r="E143" s="56"/>
      <c r="F143" s="56"/>
      <c r="G143" s="56"/>
      <c r="H143" s="56"/>
      <c r="I143" s="56"/>
      <c r="J143" s="56"/>
      <c r="K143" s="56"/>
      <c r="L143" s="56"/>
      <c r="M143" s="56"/>
      <c r="N143" s="56"/>
      <c r="O143" s="56"/>
      <c r="P143" s="56"/>
      <c r="Q143" s="56"/>
      <c r="R143" s="56"/>
      <c r="S143" s="56"/>
      <c r="T143" s="56"/>
      <c r="U143" s="56"/>
    </row>
    <row r="144" spans="1:21" ht="12.75">
      <c r="A144" s="56"/>
      <c r="B144" s="56"/>
      <c r="C144" s="56"/>
      <c r="D144" s="56"/>
      <c r="E144" s="56"/>
      <c r="F144" s="56"/>
      <c r="G144" s="56"/>
      <c r="H144" s="56"/>
      <c r="I144" s="56"/>
      <c r="J144" s="56"/>
      <c r="K144" s="56"/>
      <c r="L144" s="56"/>
      <c r="M144" s="56"/>
      <c r="N144" s="56"/>
      <c r="O144" s="56"/>
      <c r="P144" s="56"/>
      <c r="Q144" s="56"/>
      <c r="R144" s="56"/>
      <c r="S144" s="56"/>
      <c r="T144" s="56"/>
      <c r="U144" s="56"/>
    </row>
    <row r="145" spans="1:21" ht="12.75">
      <c r="A145" s="56"/>
      <c r="B145" s="56"/>
      <c r="C145" s="56"/>
      <c r="D145" s="56"/>
      <c r="E145" s="56"/>
      <c r="F145" s="56"/>
      <c r="G145" s="56"/>
      <c r="H145" s="56"/>
      <c r="I145" s="56"/>
      <c r="J145" s="56"/>
      <c r="K145" s="56"/>
      <c r="L145" s="56"/>
      <c r="M145" s="56"/>
      <c r="N145" s="56"/>
      <c r="O145" s="56"/>
      <c r="P145" s="56"/>
      <c r="Q145" s="56"/>
      <c r="R145" s="56"/>
      <c r="S145" s="56"/>
      <c r="T145" s="56"/>
      <c r="U145" s="56"/>
    </row>
    <row r="146" spans="1:21" ht="12.75">
      <c r="A146" s="56"/>
      <c r="B146" s="56"/>
      <c r="C146" s="56"/>
      <c r="D146" s="56"/>
      <c r="E146" s="56"/>
      <c r="F146" s="56"/>
      <c r="G146" s="56"/>
      <c r="H146" s="56"/>
      <c r="I146" s="56"/>
      <c r="J146" s="56"/>
      <c r="K146" s="56"/>
      <c r="L146" s="56"/>
      <c r="M146" s="56"/>
      <c r="N146" s="56"/>
      <c r="O146" s="56"/>
      <c r="P146" s="56"/>
      <c r="Q146" s="56"/>
      <c r="R146" s="56"/>
      <c r="S146" s="56"/>
      <c r="T146" s="56"/>
      <c r="U146" s="56"/>
    </row>
    <row r="147" spans="1:21" ht="12.75">
      <c r="A147" s="56"/>
      <c r="B147" s="56"/>
      <c r="C147" s="56"/>
      <c r="D147" s="56"/>
      <c r="E147" s="56"/>
      <c r="F147" s="56"/>
      <c r="G147" s="56"/>
      <c r="H147" s="56"/>
      <c r="I147" s="56"/>
      <c r="J147" s="56"/>
      <c r="K147" s="56"/>
      <c r="L147" s="56"/>
      <c r="M147" s="56"/>
      <c r="N147" s="56"/>
      <c r="O147" s="56"/>
      <c r="P147" s="56"/>
      <c r="Q147" s="56"/>
      <c r="R147" s="56"/>
      <c r="S147" s="56"/>
      <c r="T147" s="56"/>
      <c r="U147" s="56"/>
    </row>
    <row r="148" spans="1:21" ht="12.75">
      <c r="A148" s="56"/>
      <c r="B148" s="56"/>
      <c r="C148" s="56"/>
      <c r="D148" s="56"/>
      <c r="E148" s="56"/>
      <c r="F148" s="56"/>
      <c r="G148" s="56"/>
      <c r="H148" s="56"/>
      <c r="I148" s="56"/>
      <c r="J148" s="56"/>
      <c r="K148" s="56"/>
      <c r="L148" s="56"/>
      <c r="M148" s="56"/>
      <c r="N148" s="56"/>
      <c r="O148" s="56"/>
      <c r="P148" s="56"/>
      <c r="Q148" s="56"/>
      <c r="R148" s="56"/>
      <c r="S148" s="56"/>
      <c r="T148" s="56"/>
      <c r="U148" s="56"/>
    </row>
    <row r="149" spans="1:21" ht="12.75">
      <c r="A149" s="56"/>
      <c r="B149" s="56"/>
      <c r="C149" s="56"/>
      <c r="D149" s="56"/>
      <c r="E149" s="56"/>
      <c r="F149" s="56"/>
      <c r="G149" s="56"/>
      <c r="H149" s="56"/>
      <c r="I149" s="56"/>
      <c r="J149" s="56"/>
      <c r="K149" s="56"/>
      <c r="L149" s="56"/>
      <c r="M149" s="56"/>
      <c r="N149" s="56"/>
      <c r="O149" s="56"/>
      <c r="P149" s="56"/>
      <c r="Q149" s="56"/>
      <c r="R149" s="56"/>
      <c r="S149" s="56"/>
      <c r="T149" s="56"/>
      <c r="U149" s="56"/>
    </row>
    <row r="150" spans="1:21" ht="12.75">
      <c r="A150" s="56"/>
      <c r="B150" s="56"/>
      <c r="C150" s="56"/>
      <c r="D150" s="56"/>
      <c r="E150" s="56"/>
      <c r="F150" s="56"/>
      <c r="G150" s="56"/>
      <c r="H150" s="56"/>
      <c r="I150" s="56"/>
      <c r="J150" s="56"/>
      <c r="K150" s="56"/>
      <c r="L150" s="56"/>
      <c r="M150" s="56"/>
      <c r="N150" s="56"/>
      <c r="O150" s="56"/>
      <c r="P150" s="56"/>
      <c r="Q150" s="56"/>
      <c r="R150" s="56"/>
      <c r="S150" s="56"/>
      <c r="T150" s="56"/>
      <c r="U150" s="56"/>
    </row>
    <row r="151" spans="1:21" ht="12.75">
      <c r="A151" s="56"/>
      <c r="B151" s="56"/>
      <c r="C151" s="56"/>
      <c r="D151" s="56"/>
      <c r="E151" s="56"/>
      <c r="F151" s="56"/>
      <c r="G151" s="56"/>
      <c r="H151" s="56"/>
      <c r="I151" s="56"/>
      <c r="J151" s="56"/>
      <c r="K151" s="56"/>
      <c r="L151" s="56"/>
      <c r="M151" s="56"/>
      <c r="N151" s="56"/>
      <c r="O151" s="56"/>
      <c r="P151" s="56"/>
      <c r="Q151" s="56"/>
      <c r="R151" s="56"/>
      <c r="S151" s="56"/>
      <c r="T151" s="56"/>
      <c r="U151" s="56"/>
    </row>
    <row r="152" spans="1:21" ht="12.75">
      <c r="A152" s="56"/>
      <c r="B152" s="56"/>
      <c r="C152" s="56"/>
      <c r="D152" s="56"/>
      <c r="E152" s="56"/>
      <c r="F152" s="56"/>
      <c r="G152" s="56"/>
      <c r="H152" s="56"/>
      <c r="I152" s="56"/>
      <c r="J152" s="56"/>
      <c r="K152" s="56"/>
      <c r="L152" s="56"/>
      <c r="M152" s="56"/>
      <c r="N152" s="56"/>
      <c r="O152" s="56"/>
      <c r="P152" s="56"/>
      <c r="Q152" s="56"/>
      <c r="R152" s="56"/>
      <c r="S152" s="56"/>
      <c r="T152" s="56"/>
      <c r="U152" s="56"/>
    </row>
    <row r="153" spans="1:21" ht="12.75">
      <c r="A153" s="56"/>
      <c r="B153" s="56"/>
      <c r="C153" s="56"/>
      <c r="D153" s="56"/>
      <c r="E153" s="56"/>
      <c r="F153" s="56"/>
      <c r="G153" s="56"/>
      <c r="H153" s="56"/>
      <c r="I153" s="56"/>
      <c r="J153" s="56"/>
      <c r="K153" s="56"/>
      <c r="L153" s="56"/>
      <c r="M153" s="56"/>
      <c r="N153" s="56"/>
      <c r="O153" s="56"/>
      <c r="P153" s="56"/>
      <c r="Q153" s="56"/>
      <c r="R153" s="56"/>
      <c r="S153" s="56"/>
      <c r="T153" s="56"/>
      <c r="U153" s="56"/>
    </row>
    <row r="154" spans="1:21" ht="12.75">
      <c r="A154" s="56"/>
      <c r="B154" s="56"/>
      <c r="C154" s="56"/>
      <c r="D154" s="56"/>
      <c r="E154" s="56"/>
      <c r="F154" s="56"/>
      <c r="G154" s="56"/>
      <c r="H154" s="56"/>
      <c r="I154" s="56"/>
      <c r="J154" s="56"/>
      <c r="K154" s="56"/>
      <c r="L154" s="56"/>
      <c r="M154" s="56"/>
      <c r="N154" s="56"/>
      <c r="O154" s="56"/>
      <c r="P154" s="56"/>
      <c r="Q154" s="56"/>
      <c r="R154" s="56"/>
      <c r="S154" s="56"/>
      <c r="T154" s="56"/>
      <c r="U154" s="56"/>
    </row>
    <row r="155" spans="1:21" ht="12.75">
      <c r="A155" s="56"/>
      <c r="B155" s="56"/>
      <c r="C155" s="56"/>
      <c r="D155" s="56"/>
      <c r="E155" s="56"/>
      <c r="F155" s="56"/>
      <c r="G155" s="56"/>
      <c r="H155" s="56"/>
      <c r="I155" s="56"/>
      <c r="J155" s="56"/>
      <c r="K155" s="56"/>
      <c r="L155" s="56"/>
      <c r="M155" s="56"/>
      <c r="N155" s="56"/>
      <c r="O155" s="56"/>
      <c r="P155" s="56"/>
      <c r="Q155" s="56"/>
      <c r="R155" s="56"/>
      <c r="S155" s="56"/>
      <c r="T155" s="56"/>
      <c r="U155" s="56"/>
    </row>
    <row r="156" spans="1:21" ht="12.75">
      <c r="A156" s="56"/>
      <c r="B156" s="56"/>
      <c r="C156" s="56"/>
      <c r="D156" s="56"/>
      <c r="E156" s="56"/>
      <c r="F156" s="56"/>
      <c r="G156" s="56"/>
      <c r="H156" s="56"/>
      <c r="I156" s="56"/>
      <c r="J156" s="56"/>
      <c r="K156" s="56"/>
      <c r="L156" s="56"/>
      <c r="M156" s="56"/>
      <c r="N156" s="56"/>
      <c r="O156" s="56"/>
      <c r="P156" s="56"/>
      <c r="Q156" s="56"/>
      <c r="R156" s="56"/>
      <c r="S156" s="56"/>
      <c r="T156" s="56"/>
      <c r="U156" s="56"/>
    </row>
    <row r="157" spans="1:21" ht="12.75">
      <c r="A157" s="56"/>
      <c r="B157" s="56"/>
      <c r="C157" s="56"/>
      <c r="D157" s="56"/>
      <c r="E157" s="56"/>
      <c r="F157" s="56"/>
      <c r="G157" s="56"/>
      <c r="H157" s="56"/>
      <c r="I157" s="56"/>
      <c r="J157" s="56"/>
      <c r="K157" s="56"/>
      <c r="L157" s="56"/>
      <c r="M157" s="56"/>
      <c r="N157" s="56"/>
      <c r="O157" s="56"/>
      <c r="P157" s="56"/>
      <c r="Q157" s="56"/>
      <c r="R157" s="56"/>
      <c r="S157" s="56"/>
      <c r="T157" s="56"/>
      <c r="U157" s="56"/>
    </row>
    <row r="158" spans="3:21" ht="12.75">
      <c r="C158" s="56"/>
      <c r="D158" s="56"/>
      <c r="E158" s="56"/>
      <c r="F158" s="56"/>
      <c r="G158" s="56"/>
      <c r="H158" s="56"/>
      <c r="I158" s="56"/>
      <c r="J158" s="56"/>
      <c r="K158" s="56"/>
      <c r="L158" s="56"/>
      <c r="M158" s="56"/>
      <c r="N158" s="56"/>
      <c r="O158" s="56"/>
      <c r="P158" s="56"/>
      <c r="Q158" s="56"/>
      <c r="R158" s="56"/>
      <c r="S158" s="56"/>
      <c r="T158" s="56"/>
      <c r="U158" s="56"/>
    </row>
    <row r="159" spans="3:21" ht="12.75">
      <c r="C159" s="56"/>
      <c r="D159" s="56"/>
      <c r="E159" s="56"/>
      <c r="F159" s="56"/>
      <c r="G159" s="56"/>
      <c r="H159" s="56"/>
      <c r="I159" s="56"/>
      <c r="J159" s="56"/>
      <c r="K159" s="56"/>
      <c r="L159" s="56"/>
      <c r="M159" s="56"/>
      <c r="N159" s="56"/>
      <c r="O159" s="56"/>
      <c r="P159" s="56"/>
      <c r="Q159" s="56"/>
      <c r="R159" s="56"/>
      <c r="S159" s="56"/>
      <c r="T159" s="56"/>
      <c r="U159" s="56"/>
    </row>
    <row r="160" spans="3:21" ht="12.75">
      <c r="C160" s="56"/>
      <c r="D160" s="56"/>
      <c r="E160" s="56"/>
      <c r="F160" s="56"/>
      <c r="G160" s="56"/>
      <c r="H160" s="56"/>
      <c r="I160" s="56"/>
      <c r="J160" s="56"/>
      <c r="K160" s="56"/>
      <c r="L160" s="56"/>
      <c r="M160" s="56"/>
      <c r="N160" s="56"/>
      <c r="O160" s="56"/>
      <c r="P160" s="56"/>
      <c r="Q160" s="56"/>
      <c r="R160" s="56"/>
      <c r="S160" s="56"/>
      <c r="T160" s="56"/>
      <c r="U160" s="56"/>
    </row>
    <row r="161" spans="3:21" ht="12.75">
      <c r="C161" s="56"/>
      <c r="D161" s="56"/>
      <c r="E161" s="56"/>
      <c r="F161" s="56"/>
      <c r="G161" s="56"/>
      <c r="H161" s="56"/>
      <c r="I161" s="56"/>
      <c r="J161" s="56"/>
      <c r="K161" s="56"/>
      <c r="L161" s="56"/>
      <c r="M161" s="56"/>
      <c r="N161" s="56"/>
      <c r="O161" s="56"/>
      <c r="P161" s="56"/>
      <c r="Q161" s="56"/>
      <c r="R161" s="56"/>
      <c r="S161" s="56"/>
      <c r="T161" s="56"/>
      <c r="U161" s="56"/>
    </row>
    <row r="162" spans="3:21" ht="12.75">
      <c r="C162" s="56"/>
      <c r="D162" s="56"/>
      <c r="E162" s="56"/>
      <c r="F162" s="56"/>
      <c r="G162" s="56"/>
      <c r="H162" s="56"/>
      <c r="I162" s="56"/>
      <c r="J162" s="56"/>
      <c r="K162" s="56"/>
      <c r="L162" s="56"/>
      <c r="M162" s="56"/>
      <c r="N162" s="56"/>
      <c r="O162" s="56"/>
      <c r="P162" s="56"/>
      <c r="Q162" s="56"/>
      <c r="R162" s="56"/>
      <c r="S162" s="56"/>
      <c r="T162" s="56"/>
      <c r="U162" s="56"/>
    </row>
    <row r="163" spans="3:21" ht="12.75">
      <c r="C163" s="56"/>
      <c r="D163" s="56"/>
      <c r="E163" s="56"/>
      <c r="F163" s="56"/>
      <c r="G163" s="56"/>
      <c r="H163" s="56"/>
      <c r="I163" s="56"/>
      <c r="J163" s="56"/>
      <c r="K163" s="56"/>
      <c r="L163" s="56"/>
      <c r="M163" s="56"/>
      <c r="N163" s="56"/>
      <c r="O163" s="56"/>
      <c r="P163" s="56"/>
      <c r="Q163" s="56"/>
      <c r="R163" s="56"/>
      <c r="S163" s="56"/>
      <c r="T163" s="56"/>
      <c r="U163" s="56"/>
    </row>
    <row r="164" spans="3:21" ht="12.75">
      <c r="C164" s="56"/>
      <c r="D164" s="56"/>
      <c r="E164" s="56"/>
      <c r="F164" s="56"/>
      <c r="G164" s="56"/>
      <c r="H164" s="56"/>
      <c r="I164" s="56"/>
      <c r="J164" s="56"/>
      <c r="K164" s="56"/>
      <c r="L164" s="56"/>
      <c r="M164" s="56"/>
      <c r="N164" s="56"/>
      <c r="O164" s="56"/>
      <c r="P164" s="56"/>
      <c r="Q164" s="56"/>
      <c r="R164" s="56"/>
      <c r="S164" s="56"/>
      <c r="T164" s="56"/>
      <c r="U164" s="56"/>
    </row>
    <row r="165" spans="3:21" ht="12.75">
      <c r="C165" s="56"/>
      <c r="D165" s="56"/>
      <c r="E165" s="56"/>
      <c r="F165" s="56"/>
      <c r="G165" s="56"/>
      <c r="H165" s="56"/>
      <c r="I165" s="56"/>
      <c r="J165" s="56"/>
      <c r="K165" s="56"/>
      <c r="L165" s="56"/>
      <c r="M165" s="56"/>
      <c r="N165" s="56"/>
      <c r="O165" s="56"/>
      <c r="P165" s="56"/>
      <c r="Q165" s="56"/>
      <c r="R165" s="56"/>
      <c r="S165" s="56"/>
      <c r="T165" s="56"/>
      <c r="U165" s="56"/>
    </row>
    <row r="166" spans="3:21" ht="12.75">
      <c r="C166" s="56"/>
      <c r="D166" s="56"/>
      <c r="E166" s="56"/>
      <c r="F166" s="56"/>
      <c r="G166" s="56"/>
      <c r="H166" s="56"/>
      <c r="I166" s="56"/>
      <c r="J166" s="56"/>
      <c r="K166" s="56"/>
      <c r="L166" s="56"/>
      <c r="M166" s="56"/>
      <c r="N166" s="56"/>
      <c r="O166" s="56"/>
      <c r="P166" s="56"/>
      <c r="Q166" s="56"/>
      <c r="R166" s="56"/>
      <c r="S166" s="56"/>
      <c r="T166" s="56"/>
      <c r="U166" s="56"/>
    </row>
    <row r="167" spans="3:21" ht="12.75">
      <c r="C167" s="56"/>
      <c r="D167" s="56"/>
      <c r="E167" s="56"/>
      <c r="F167" s="56"/>
      <c r="G167" s="56"/>
      <c r="H167" s="56"/>
      <c r="I167" s="56"/>
      <c r="J167" s="56"/>
      <c r="K167" s="56"/>
      <c r="L167" s="56"/>
      <c r="M167" s="56"/>
      <c r="N167" s="56"/>
      <c r="O167" s="56"/>
      <c r="P167" s="56"/>
      <c r="Q167" s="56"/>
      <c r="R167" s="56"/>
      <c r="S167" s="56"/>
      <c r="T167" s="56"/>
      <c r="U167" s="56"/>
    </row>
    <row r="168" spans="3:21" ht="12.75">
      <c r="C168" s="56"/>
      <c r="D168" s="56"/>
      <c r="E168" s="56"/>
      <c r="F168" s="56"/>
      <c r="G168" s="56"/>
      <c r="H168" s="56"/>
      <c r="I168" s="56"/>
      <c r="J168" s="56"/>
      <c r="K168" s="56"/>
      <c r="L168" s="56"/>
      <c r="M168" s="56"/>
      <c r="N168" s="56"/>
      <c r="O168" s="56"/>
      <c r="P168" s="56"/>
      <c r="Q168" s="56"/>
      <c r="R168" s="56"/>
      <c r="S168" s="56"/>
      <c r="T168" s="56"/>
      <c r="U168" s="56"/>
    </row>
    <row r="169" spans="3:21" ht="12.75">
      <c r="C169" s="56"/>
      <c r="D169" s="56"/>
      <c r="E169" s="56"/>
      <c r="F169" s="56"/>
      <c r="G169" s="56"/>
      <c r="H169" s="56"/>
      <c r="I169" s="56"/>
      <c r="J169" s="56"/>
      <c r="K169" s="56"/>
      <c r="L169" s="56"/>
      <c r="M169" s="56"/>
      <c r="N169" s="56"/>
      <c r="O169" s="56"/>
      <c r="P169" s="56"/>
      <c r="Q169" s="56"/>
      <c r="R169" s="56"/>
      <c r="S169" s="56"/>
      <c r="T169" s="56"/>
      <c r="U169" s="56"/>
    </row>
    <row r="170" spans="3:21" ht="12.75">
      <c r="C170" s="56"/>
      <c r="D170" s="56"/>
      <c r="E170" s="56"/>
      <c r="F170" s="56"/>
      <c r="G170" s="56"/>
      <c r="H170" s="56"/>
      <c r="I170" s="56"/>
      <c r="J170" s="56"/>
      <c r="K170" s="56"/>
      <c r="L170" s="56"/>
      <c r="M170" s="56"/>
      <c r="N170" s="56"/>
      <c r="O170" s="56"/>
      <c r="P170" s="56"/>
      <c r="Q170" s="56"/>
      <c r="R170" s="56"/>
      <c r="S170" s="56"/>
      <c r="T170" s="56"/>
      <c r="U170" s="56"/>
    </row>
    <row r="171" spans="3:21" ht="12.75">
      <c r="C171" s="56"/>
      <c r="D171" s="56"/>
      <c r="E171" s="56"/>
      <c r="F171" s="56"/>
      <c r="G171" s="56"/>
      <c r="H171" s="56"/>
      <c r="I171" s="56"/>
      <c r="J171" s="56"/>
      <c r="K171" s="56"/>
      <c r="L171" s="56"/>
      <c r="M171" s="56"/>
      <c r="N171" s="56"/>
      <c r="O171" s="56"/>
      <c r="P171" s="56"/>
      <c r="Q171" s="56"/>
      <c r="R171" s="56"/>
      <c r="S171" s="56"/>
      <c r="T171" s="56"/>
      <c r="U171" s="56"/>
    </row>
    <row r="172" spans="3:21" ht="12.75">
      <c r="C172" s="56"/>
      <c r="D172" s="56"/>
      <c r="E172" s="56"/>
      <c r="F172" s="56"/>
      <c r="G172" s="56"/>
      <c r="H172" s="56"/>
      <c r="I172" s="56"/>
      <c r="J172" s="56"/>
      <c r="K172" s="56"/>
      <c r="L172" s="56"/>
      <c r="M172" s="56"/>
      <c r="N172" s="56"/>
      <c r="O172" s="56"/>
      <c r="P172" s="56"/>
      <c r="Q172" s="56"/>
      <c r="R172" s="56"/>
      <c r="S172" s="56"/>
      <c r="T172" s="56"/>
      <c r="U172" s="56"/>
    </row>
    <row r="173" spans="3:21" ht="12.75">
      <c r="C173" s="56"/>
      <c r="D173" s="56"/>
      <c r="E173" s="56"/>
      <c r="F173" s="56"/>
      <c r="G173" s="56"/>
      <c r="H173" s="56"/>
      <c r="I173" s="56"/>
      <c r="J173" s="56"/>
      <c r="K173" s="56"/>
      <c r="L173" s="56"/>
      <c r="M173" s="56"/>
      <c r="N173" s="56"/>
      <c r="O173" s="56"/>
      <c r="P173" s="56"/>
      <c r="Q173" s="56"/>
      <c r="R173" s="56"/>
      <c r="S173" s="56"/>
      <c r="T173" s="56"/>
      <c r="U173" s="56"/>
    </row>
    <row r="174" spans="3:21" ht="12.75">
      <c r="C174" s="56"/>
      <c r="D174" s="56"/>
      <c r="E174" s="56"/>
      <c r="F174" s="56"/>
      <c r="G174" s="56"/>
      <c r="H174" s="56"/>
      <c r="I174" s="56"/>
      <c r="J174" s="56"/>
      <c r="K174" s="56"/>
      <c r="L174" s="56"/>
      <c r="M174" s="56"/>
      <c r="N174" s="56"/>
      <c r="O174" s="56"/>
      <c r="P174" s="56"/>
      <c r="Q174" s="56"/>
      <c r="R174" s="56"/>
      <c r="S174" s="56"/>
      <c r="T174" s="56"/>
      <c r="U174" s="56"/>
    </row>
    <row r="175" spans="3:21" ht="12.75">
      <c r="C175" s="56"/>
      <c r="D175" s="56"/>
      <c r="E175" s="56"/>
      <c r="F175" s="56"/>
      <c r="G175" s="56"/>
      <c r="H175" s="56"/>
      <c r="I175" s="56"/>
      <c r="J175" s="56"/>
      <c r="K175" s="56"/>
      <c r="L175" s="56"/>
      <c r="M175" s="56"/>
      <c r="N175" s="56"/>
      <c r="O175" s="56"/>
      <c r="P175" s="56"/>
      <c r="Q175" s="56"/>
      <c r="R175" s="56"/>
      <c r="S175" s="56"/>
      <c r="T175" s="56"/>
      <c r="U175" s="56"/>
    </row>
  </sheetData>
  <sheetProtection password="CC7A" sheet="1" objects="1" scenarios="1"/>
  <mergeCells count="128">
    <mergeCell ref="D5:E5"/>
    <mergeCell ref="M3:M7"/>
    <mergeCell ref="B35:D38"/>
    <mergeCell ref="C24:D24"/>
    <mergeCell ref="C25:D25"/>
    <mergeCell ref="D10:E10"/>
    <mergeCell ref="D8:E8"/>
    <mergeCell ref="G3:H5"/>
    <mergeCell ref="J6:J7"/>
    <mergeCell ref="I6:I7"/>
    <mergeCell ref="L52:M61"/>
    <mergeCell ref="D12:E12"/>
    <mergeCell ref="M35:M38"/>
    <mergeCell ref="L20:L23"/>
    <mergeCell ref="E35:K35"/>
    <mergeCell ref="L35:L38"/>
    <mergeCell ref="K21:K23"/>
    <mergeCell ref="D16:E16"/>
    <mergeCell ref="C55:D55"/>
    <mergeCell ref="E50:E51"/>
    <mergeCell ref="A1:G1"/>
    <mergeCell ref="K3:L5"/>
    <mergeCell ref="K6:K7"/>
    <mergeCell ref="L6:L7"/>
    <mergeCell ref="B3:E4"/>
    <mergeCell ref="H6:H7"/>
    <mergeCell ref="D6:E6"/>
    <mergeCell ref="G6:G7"/>
    <mergeCell ref="F3:F7"/>
    <mergeCell ref="I3:J5"/>
    <mergeCell ref="M81:P81"/>
    <mergeCell ref="M82:P82"/>
    <mergeCell ref="M83:P83"/>
    <mergeCell ref="D17:E17"/>
    <mergeCell ref="L51:M51"/>
    <mergeCell ref="C56:D56"/>
    <mergeCell ref="C57:D57"/>
    <mergeCell ref="C58:D58"/>
    <mergeCell ref="G50:I50"/>
    <mergeCell ref="J50:J51"/>
    <mergeCell ref="C61:D61"/>
    <mergeCell ref="A64:D64"/>
    <mergeCell ref="F50:F51"/>
    <mergeCell ref="C52:D52"/>
    <mergeCell ref="C53:D53"/>
    <mergeCell ref="C54:D54"/>
    <mergeCell ref="F63:H63"/>
    <mergeCell ref="C60:D60"/>
    <mergeCell ref="K36:K38"/>
    <mergeCell ref="E37:I37"/>
    <mergeCell ref="C33:D33"/>
    <mergeCell ref="C31:D31"/>
    <mergeCell ref="E36:J36"/>
    <mergeCell ref="C32:D32"/>
    <mergeCell ref="C8:C17"/>
    <mergeCell ref="D14:E14"/>
    <mergeCell ref="D15:E15"/>
    <mergeCell ref="E21:J21"/>
    <mergeCell ref="E20:K20"/>
    <mergeCell ref="B20:D23"/>
    <mergeCell ref="E22:I22"/>
    <mergeCell ref="D13:E13"/>
    <mergeCell ref="D11:E11"/>
    <mergeCell ref="D9:E9"/>
    <mergeCell ref="C46:D46"/>
    <mergeCell ref="C30:D30"/>
    <mergeCell ref="C41:D41"/>
    <mergeCell ref="C42:D42"/>
    <mergeCell ref="A84:D84"/>
    <mergeCell ref="A85:D85"/>
    <mergeCell ref="A86:D86"/>
    <mergeCell ref="O3:P3"/>
    <mergeCell ref="C39:D39"/>
    <mergeCell ref="C40:D40"/>
    <mergeCell ref="C47:D47"/>
    <mergeCell ref="B50:D51"/>
    <mergeCell ref="C28:D28"/>
    <mergeCell ref="M72:P72"/>
    <mergeCell ref="M73:P73"/>
    <mergeCell ref="M74:P74"/>
    <mergeCell ref="A83:D83"/>
    <mergeCell ref="M75:P75"/>
    <mergeCell ref="M76:P76"/>
    <mergeCell ref="M77:P77"/>
    <mergeCell ref="M78:P78"/>
    <mergeCell ref="M79:P79"/>
    <mergeCell ref="M80:P80"/>
    <mergeCell ref="A80:D80"/>
    <mergeCell ref="A81:D81"/>
    <mergeCell ref="A82:D82"/>
    <mergeCell ref="M65:P65"/>
    <mergeCell ref="M66:P66"/>
    <mergeCell ref="M67:P67"/>
    <mergeCell ref="M68:P68"/>
    <mergeCell ref="M69:P69"/>
    <mergeCell ref="M70:P70"/>
    <mergeCell ref="M71:P71"/>
    <mergeCell ref="A76:D76"/>
    <mergeCell ref="O12:O19"/>
    <mergeCell ref="A63:E63"/>
    <mergeCell ref="C29:D29"/>
    <mergeCell ref="C26:D26"/>
    <mergeCell ref="C59:D59"/>
    <mergeCell ref="C27:D27"/>
    <mergeCell ref="C48:D48"/>
    <mergeCell ref="C43:D43"/>
    <mergeCell ref="C44:D44"/>
    <mergeCell ref="C45:D45"/>
    <mergeCell ref="M86:P86"/>
    <mergeCell ref="A65:D65"/>
    <mergeCell ref="A66:D66"/>
    <mergeCell ref="A67:D67"/>
    <mergeCell ref="A68:D68"/>
    <mergeCell ref="A69:D69"/>
    <mergeCell ref="A70:D70"/>
    <mergeCell ref="A71:D71"/>
    <mergeCell ref="A77:D77"/>
    <mergeCell ref="A78:D78"/>
    <mergeCell ref="L62:M62"/>
    <mergeCell ref="B62:C62"/>
    <mergeCell ref="M84:P84"/>
    <mergeCell ref="M85:P85"/>
    <mergeCell ref="I63:K63"/>
    <mergeCell ref="A79:D79"/>
    <mergeCell ref="A72:D72"/>
    <mergeCell ref="A73:D73"/>
    <mergeCell ref="A74:D74"/>
    <mergeCell ref="A75:D75"/>
  </mergeCells>
  <conditionalFormatting sqref="F8:F17 I8:L17">
    <cfRule type="expression" priority="1" dxfId="0" stopIfTrue="1">
      <formula>$D8&gt;""</formula>
    </cfRule>
  </conditionalFormatting>
  <conditionalFormatting sqref="M8:M17">
    <cfRule type="expression" priority="2" dxfId="1" stopIfTrue="1">
      <formula>AND($K8&gt;0,$L8&gt;0)</formula>
    </cfRule>
  </conditionalFormatting>
  <conditionalFormatting sqref="E24:J33">
    <cfRule type="expression" priority="3" dxfId="0" stopIfTrue="1">
      <formula>AND($C24&lt;&gt;"",$I8+$J8&gt;0)</formula>
    </cfRule>
  </conditionalFormatting>
  <conditionalFormatting sqref="L39:L48 E39:J48">
    <cfRule type="expression" priority="4" dxfId="0" stopIfTrue="1">
      <formula>AND($C39&lt;&gt;"",$I8+$J8&gt;0)</formula>
    </cfRule>
  </conditionalFormatting>
  <conditionalFormatting sqref="M35:M38">
    <cfRule type="expression" priority="5" dxfId="2" stopIfTrue="1">
      <formula>D7=2009</formula>
    </cfRule>
  </conditionalFormatting>
  <conditionalFormatting sqref="M39:M48">
    <cfRule type="expression" priority="6" dxfId="2" stopIfTrue="1">
      <formula>$D$7=2009</formula>
    </cfRule>
    <cfRule type="expression" priority="7" dxfId="0" stopIfTrue="1">
      <formula>AND($C39&lt;&gt;"",$I8+$J8&gt;0)</formula>
    </cfRule>
  </conditionalFormatting>
  <conditionalFormatting sqref="G8:H17">
    <cfRule type="expression" priority="8" dxfId="3" stopIfTrue="1">
      <formula>$F8&gt;0</formula>
    </cfRule>
  </conditionalFormatting>
  <conditionalFormatting sqref="L24:L33">
    <cfRule type="expression" priority="9" dxfId="0" stopIfTrue="1">
      <formula>AND($D8&gt;"",$J8&gt;0)</formula>
    </cfRule>
  </conditionalFormatting>
  <conditionalFormatting sqref="E52:E60">
    <cfRule type="expression" priority="10" dxfId="0" stopIfTrue="1">
      <formula>AND($C52&lt;&gt;"",$I8+$J8&gt;0)</formula>
    </cfRule>
  </conditionalFormatting>
  <conditionalFormatting sqref="E61">
    <cfRule type="expression" priority="11" dxfId="0" stopIfTrue="1">
      <formula>AND($C61&lt;&gt;"",$I16+$J16&gt;0)</formula>
    </cfRule>
  </conditionalFormatting>
  <conditionalFormatting sqref="F52:F60">
    <cfRule type="expression" priority="12" dxfId="0" stopIfTrue="1">
      <formula>AND($C52&lt;&gt;"",OR($F8&gt;0,$J8+$I8&gt;0))</formula>
    </cfRule>
  </conditionalFormatting>
  <conditionalFormatting sqref="F61">
    <cfRule type="expression" priority="13" dxfId="0" stopIfTrue="1">
      <formula>AND($C61&lt;&gt;"",OR($F16&gt;0,$J16+$I16&gt;0))</formula>
    </cfRule>
  </conditionalFormatting>
  <conditionalFormatting sqref="C52:D61">
    <cfRule type="expression" priority="14" dxfId="4" stopIfTrue="1">
      <formula>K52=1</formula>
    </cfRule>
  </conditionalFormatting>
  <conditionalFormatting sqref="L63:M63 I64:J86">
    <cfRule type="expression" priority="15" dxfId="5" stopIfTrue="1">
      <formula>$D$7&lt;&gt;2009</formula>
    </cfRule>
  </conditionalFormatting>
  <conditionalFormatting sqref="F64:G86">
    <cfRule type="expression" priority="16" dxfId="5" stopIfTrue="1">
      <formula>$D$7=2009</formula>
    </cfRule>
  </conditionalFormatting>
  <conditionalFormatting sqref="K24:K33 K39:K48">
    <cfRule type="cellIs" priority="17" dxfId="6" operator="equal" stopIfTrue="1">
      <formula>"Error"</formula>
    </cfRule>
  </conditionalFormatting>
  <conditionalFormatting sqref="E36:J36">
    <cfRule type="expression" priority="18" dxfId="7" stopIfTrue="1">
      <formula>OR($K$39:$K$48="Error")</formula>
    </cfRule>
  </conditionalFormatting>
  <conditionalFormatting sqref="J37">
    <cfRule type="expression" priority="19" dxfId="6" stopIfTrue="1">
      <formula>OR($K$39:$K$48="Error")</formula>
    </cfRule>
  </conditionalFormatting>
  <conditionalFormatting sqref="L51:M51">
    <cfRule type="expression" priority="20" dxfId="8" stopIfTrue="1">
      <formula>SUM($K$52:$K$61)&gt;0</formula>
    </cfRule>
  </conditionalFormatting>
  <conditionalFormatting sqref="E21">
    <cfRule type="expression" priority="21" dxfId="7" stopIfTrue="1">
      <formula>OR($K$24:$K$33="Error")</formula>
    </cfRule>
  </conditionalFormatting>
  <conditionalFormatting sqref="J22">
    <cfRule type="expression" priority="22" dxfId="6" stopIfTrue="1">
      <formula>OR($K$24:$K$33="Error")</formula>
    </cfRule>
  </conditionalFormatting>
  <conditionalFormatting sqref="N35:N38">
    <cfRule type="expression" priority="23" dxfId="9" stopIfTrue="1">
      <formula>"$d$5=2009"</formula>
    </cfRule>
  </conditionalFormatting>
  <dataValidations count="2">
    <dataValidation type="whole" allowBlank="1" showInputMessage="1" showErrorMessage="1" sqref="D7">
      <formula1>2009</formula1>
      <formula2>2012</formula2>
    </dataValidation>
    <dataValidation type="list" allowBlank="1" showInputMessage="1" showErrorMessage="1" sqref="D8:E17">
      <formula1>$A$65:$A$86</formula1>
    </dataValidation>
  </dataValidations>
  <printOptions horizontalCentered="1"/>
  <pageMargins left="0" right="0" top="0.5" bottom="0.25" header="0.5" footer="0.5"/>
  <pageSetup fitToHeight="1" fitToWidth="1" horizontalDpi="600" verticalDpi="600" orientation="portrait" scale="94" r:id="rId2"/>
  <drawing r:id="rId1"/>
</worksheet>
</file>

<file path=xl/worksheets/sheet4.xml><?xml version="1.0" encoding="utf-8"?>
<worksheet xmlns="http://schemas.openxmlformats.org/spreadsheetml/2006/main" xmlns:r="http://schemas.openxmlformats.org/officeDocument/2006/relationships">
  <sheetPr codeName="Sheet3"/>
  <dimension ref="A1:U43"/>
  <sheetViews>
    <sheetView showGridLines="0" workbookViewId="0" topLeftCell="A1">
      <pane ySplit="1" topLeftCell="BM2" activePane="bottomLeft" state="frozen"/>
      <selection pane="topLeft" activeCell="A1" sqref="A1"/>
      <selection pane="bottomLeft" activeCell="A1" sqref="A1"/>
    </sheetView>
  </sheetViews>
  <sheetFormatPr defaultColWidth="9.140625" defaultRowHeight="12.75"/>
  <cols>
    <col min="1" max="1" width="3.140625" style="27" customWidth="1"/>
    <col min="2" max="2" width="20.421875" style="27" customWidth="1"/>
    <col min="3" max="11" width="10.7109375" style="27" customWidth="1"/>
    <col min="12" max="12" width="3.140625" style="27" customWidth="1"/>
    <col min="13" max="16384" width="9.140625" style="27" customWidth="1"/>
  </cols>
  <sheetData>
    <row r="1" spans="1:21" s="57" customFormat="1" ht="26.25" customHeight="1">
      <c r="A1" s="161"/>
      <c r="B1" s="361" t="s">
        <v>81</v>
      </c>
      <c r="C1" s="361"/>
      <c r="D1" s="361"/>
      <c r="E1" s="361"/>
      <c r="F1" s="162"/>
      <c r="G1" s="161"/>
      <c r="H1" s="161"/>
      <c r="I1" s="161"/>
      <c r="J1" s="161"/>
      <c r="K1" s="161"/>
      <c r="L1" s="163"/>
      <c r="M1" s="163"/>
      <c r="N1" s="163"/>
      <c r="O1" s="163"/>
      <c r="P1" s="163"/>
      <c r="Q1" s="163"/>
      <c r="R1" s="163"/>
      <c r="S1" s="163"/>
      <c r="T1" s="163"/>
      <c r="U1" s="163"/>
    </row>
    <row r="2" spans="1:21" ht="13.5" thickBot="1">
      <c r="A2" s="90"/>
      <c r="B2" s="90"/>
      <c r="C2" s="90"/>
      <c r="D2" s="90"/>
      <c r="E2" s="90"/>
      <c r="F2" s="90"/>
      <c r="G2" s="90"/>
      <c r="H2" s="90"/>
      <c r="I2" s="90"/>
      <c r="J2" s="90"/>
      <c r="K2" s="90"/>
      <c r="L2" s="90"/>
      <c r="M2" s="90"/>
      <c r="N2" s="90"/>
      <c r="O2" s="90"/>
      <c r="P2" s="90"/>
      <c r="Q2" s="90"/>
      <c r="R2" s="90"/>
      <c r="S2" s="90"/>
      <c r="T2" s="90"/>
      <c r="U2" s="90"/>
    </row>
    <row r="3" spans="1:21" ht="7.5" customHeight="1" thickBot="1">
      <c r="A3" s="90"/>
      <c r="B3" s="513" t="s">
        <v>23</v>
      </c>
      <c r="C3" s="26"/>
      <c r="D3" s="26"/>
      <c r="E3" s="26"/>
      <c r="F3" s="26"/>
      <c r="G3" s="26"/>
      <c r="H3" s="26"/>
      <c r="I3" s="26"/>
      <c r="J3" s="26"/>
      <c r="K3" s="497" t="s">
        <v>21</v>
      </c>
      <c r="L3" s="90"/>
      <c r="M3" s="90"/>
      <c r="N3" s="90"/>
      <c r="O3" s="90"/>
      <c r="P3" s="90"/>
      <c r="Q3" s="90"/>
      <c r="R3" s="90"/>
      <c r="S3" s="90"/>
      <c r="T3" s="90"/>
      <c r="U3" s="90"/>
    </row>
    <row r="4" spans="1:21" ht="15.75" customHeight="1">
      <c r="A4" s="90"/>
      <c r="B4" s="514"/>
      <c r="C4" s="506" t="s">
        <v>76</v>
      </c>
      <c r="D4" s="507"/>
      <c r="E4" s="507"/>
      <c r="F4" s="507"/>
      <c r="G4" s="508"/>
      <c r="H4" s="509" t="s">
        <v>77</v>
      </c>
      <c r="I4" s="510"/>
      <c r="J4" s="511"/>
      <c r="K4" s="498"/>
      <c r="L4" s="90"/>
      <c r="M4" s="90"/>
      <c r="N4" s="90"/>
      <c r="O4" s="90"/>
      <c r="P4" s="90"/>
      <c r="Q4" s="90"/>
      <c r="R4" s="90"/>
      <c r="S4" s="90"/>
      <c r="T4" s="90"/>
      <c r="U4" s="90"/>
    </row>
    <row r="5" spans="1:21" ht="23.25" thickBot="1">
      <c r="A5" s="90"/>
      <c r="B5" s="515"/>
      <c r="C5" s="102" t="s">
        <v>39</v>
      </c>
      <c r="D5" s="103" t="s">
        <v>20</v>
      </c>
      <c r="E5" s="103" t="s">
        <v>42</v>
      </c>
      <c r="F5" s="103" t="s">
        <v>43</v>
      </c>
      <c r="G5" s="107" t="str">
        <f>'Data Entry'!$D$7&amp;" SAG"</f>
        <v>2009 SAG</v>
      </c>
      <c r="H5" s="105" t="str">
        <f>'Data Entry'!$D$7&amp;" Actual State Yield"</f>
        <v>2009 Actual State Yield</v>
      </c>
      <c r="I5" s="101" t="str">
        <f>'Data Entry'!$D$7&amp;" ACRE Price"</f>
        <v>2009 ACRE Price</v>
      </c>
      <c r="J5" s="222" t="str">
        <f>'Data Entry'!$D$7&amp;" ASR"</f>
        <v>2009 ASR</v>
      </c>
      <c r="K5" s="499"/>
      <c r="L5" s="90"/>
      <c r="M5" s="90"/>
      <c r="N5" s="90"/>
      <c r="O5" s="90"/>
      <c r="P5" s="90"/>
      <c r="Q5" s="90"/>
      <c r="R5" s="90"/>
      <c r="S5" s="90"/>
      <c r="T5" s="90"/>
      <c r="U5" s="90"/>
    </row>
    <row r="6" spans="1:21" ht="12.75">
      <c r="A6" s="90"/>
      <c r="B6" s="28" t="str">
        <f>IF('Data Entry'!I8+'Data Entry'!J8&gt;0,'Data Entry'!D8,"")</f>
        <v>Corn</v>
      </c>
      <c r="C6" s="249">
        <f>IF(B6="","",ROUND('Data Entry'!K39,0))</f>
        <v>138</v>
      </c>
      <c r="D6" s="51">
        <f>IF(B6="","",'Data Entry'!E52)</f>
        <v>4</v>
      </c>
      <c r="E6" s="217">
        <f>IF(B6="","",ROUND(0.9*C6*D6,2))</f>
        <v>496.8</v>
      </c>
      <c r="F6" s="218">
        <f>IF(B6="","",ROUND('Data Entry'!M39,2))</f>
        <v>0</v>
      </c>
      <c r="G6" s="219">
        <f>IF(B6="","",IF(OR(F6&gt;=E6,F6=0),MAX(ROUND(0.9*F6,2),E6),MIN(ROUND(1.1*F6,2),E6)))</f>
        <v>496.8</v>
      </c>
      <c r="H6" s="249">
        <f>IF(B6="","",ROUND('Data Entry'!L39,0))</f>
        <v>138</v>
      </c>
      <c r="I6" s="51">
        <f>IF(B6="","",MAX('Data Entry'!F52,ROUND(0.7*'Data Entry'!G52,4)))</f>
        <v>4</v>
      </c>
      <c r="J6" s="220">
        <f>IF(B6="","",ROUND(H6*I6,2))</f>
        <v>552</v>
      </c>
      <c r="K6" s="221" t="str">
        <f>IF(B6="","",IF(G6&gt;J6,"yes","no"))</f>
        <v>no</v>
      </c>
      <c r="L6" s="90"/>
      <c r="M6" s="90"/>
      <c r="N6" s="90"/>
      <c r="O6" s="90"/>
      <c r="P6" s="90"/>
      <c r="Q6" s="90"/>
      <c r="R6" s="90"/>
      <c r="S6" s="90"/>
      <c r="T6" s="90"/>
      <c r="U6" s="90"/>
    </row>
    <row r="7" spans="1:21" ht="12.75">
      <c r="A7" s="90"/>
      <c r="B7" s="28" t="str">
        <f>IF('Data Entry'!I9+'Data Entry'!J9&gt;0,'Data Entry'!D9,"")</f>
        <v>Soybeans</v>
      </c>
      <c r="C7" s="249">
        <f>IF(B7="","",ROUND('Data Entry'!K40,0))</f>
        <v>39</v>
      </c>
      <c r="D7" s="41">
        <f>IF(B7="","",'Data Entry'!E53)</f>
        <v>10</v>
      </c>
      <c r="E7" s="42">
        <f aca="true" t="shared" si="0" ref="E7:E15">IF(B7="","",ROUND(0.9*C7*D7,2))</f>
        <v>351</v>
      </c>
      <c r="F7" s="67">
        <f>IF(B7="","",ROUND('Data Entry'!M40,2))</f>
        <v>0</v>
      </c>
      <c r="G7" s="43">
        <f aca="true" t="shared" si="1" ref="G7:G15">IF(B7="","",IF(OR(F7&gt;=E7,F7=0),MAX(ROUND(0.9*F7,2),E7),MIN(ROUND(1.1*F7,2),E7)))</f>
        <v>351</v>
      </c>
      <c r="H7" s="249">
        <f>IF(B7="","",ROUND('Data Entry'!L40,0))</f>
        <v>39</v>
      </c>
      <c r="I7" s="41">
        <f>IF(B7="","",MAX('Data Entry'!F53,ROUND(0.7*'Data Entry'!G53,4)))</f>
        <v>10</v>
      </c>
      <c r="J7" s="44">
        <f aca="true" t="shared" si="2" ref="J7:J15">IF(B7="","",ROUND(H7*I7,2))</f>
        <v>390</v>
      </c>
      <c r="K7" s="40" t="str">
        <f aca="true" t="shared" si="3" ref="K7:K15">IF(B7="","",IF(G7&gt;J7,"yes","no"))</f>
        <v>no</v>
      </c>
      <c r="L7" s="90"/>
      <c r="M7" s="90"/>
      <c r="N7" s="90"/>
      <c r="O7" s="90"/>
      <c r="P7" s="90"/>
      <c r="Q7" s="90"/>
      <c r="R7" s="90"/>
      <c r="S7" s="90"/>
      <c r="T7" s="90"/>
      <c r="U7" s="90"/>
    </row>
    <row r="8" spans="1:21" ht="12.75">
      <c r="A8" s="90"/>
      <c r="B8" s="28" t="str">
        <f>IF('Data Entry'!I10+'Data Entry'!J10&gt;0,'Data Entry'!D10,"")</f>
        <v>Wheat</v>
      </c>
      <c r="C8" s="249">
        <f>IF(B8="","",ROUND('Data Entry'!K41,0))</f>
        <v>62</v>
      </c>
      <c r="D8" s="41">
        <f>IF(B8="","",'Data Entry'!E54)</f>
        <v>6.63</v>
      </c>
      <c r="E8" s="42">
        <f t="shared" si="0"/>
        <v>369.95</v>
      </c>
      <c r="F8" s="67">
        <f>IF(B8="","",ROUND('Data Entry'!M41,2))</f>
        <v>0</v>
      </c>
      <c r="G8" s="43">
        <f t="shared" si="1"/>
        <v>369.95</v>
      </c>
      <c r="H8" s="249">
        <f>IF(B8="","",ROUND('Data Entry'!L41,0))</f>
        <v>62</v>
      </c>
      <c r="I8" s="41">
        <f>IF(B8="","",MAX('Data Entry'!F54,ROUND(0.7*'Data Entry'!G54,4)))</f>
        <v>6.63</v>
      </c>
      <c r="J8" s="44">
        <f t="shared" si="2"/>
        <v>411.06</v>
      </c>
      <c r="K8" s="40" t="str">
        <f t="shared" si="3"/>
        <v>no</v>
      </c>
      <c r="L8" s="90"/>
      <c r="M8" s="90"/>
      <c r="N8" s="90"/>
      <c r="O8" s="90"/>
      <c r="P8" s="90"/>
      <c r="Q8" s="90"/>
      <c r="R8" s="90"/>
      <c r="S8" s="90"/>
      <c r="T8" s="90"/>
      <c r="U8" s="90"/>
    </row>
    <row r="9" spans="1:21" ht="12.75">
      <c r="A9" s="90"/>
      <c r="B9" s="28" t="str">
        <f>IF('Data Entry'!I11+'Data Entry'!J11&gt;0,'Data Entry'!D11,"")</f>
        <v>Oats</v>
      </c>
      <c r="C9" s="249">
        <f>IF(B9="","",ROUND('Data Entry'!K42,0))</f>
        <v>64</v>
      </c>
      <c r="D9" s="41">
        <f>IF(B9="","",'Data Entry'!E55)</f>
        <v>2.89</v>
      </c>
      <c r="E9" s="42">
        <f t="shared" si="0"/>
        <v>166.46</v>
      </c>
      <c r="F9" s="67">
        <f>IF(B9="","",ROUND('Data Entry'!M42,2))</f>
        <v>0</v>
      </c>
      <c r="G9" s="43">
        <f t="shared" si="1"/>
        <v>166.46</v>
      </c>
      <c r="H9" s="249">
        <f>IF(B9="","",ROUND('Data Entry'!L42,0))</f>
        <v>64</v>
      </c>
      <c r="I9" s="41">
        <f>IF(B9="","",MAX('Data Entry'!F55,ROUND(0.7*'Data Entry'!G55,4)))</f>
        <v>2.89</v>
      </c>
      <c r="J9" s="44">
        <f t="shared" si="2"/>
        <v>184.96</v>
      </c>
      <c r="K9" s="40" t="str">
        <f t="shared" si="3"/>
        <v>no</v>
      </c>
      <c r="L9" s="90"/>
      <c r="M9" s="90"/>
      <c r="N9" s="90"/>
      <c r="O9" s="90"/>
      <c r="P9" s="90"/>
      <c r="Q9" s="90"/>
      <c r="R9" s="90"/>
      <c r="S9" s="90"/>
      <c r="T9" s="90"/>
      <c r="U9" s="90"/>
    </row>
    <row r="10" spans="1:21" ht="12.75">
      <c r="A10" s="90"/>
      <c r="B10" s="28">
        <f>IF('Data Entry'!I12+'Data Entry'!J12&gt;0,'Data Entry'!D12,"")</f>
      </c>
      <c r="C10" s="249">
        <f>IF(B10="","",ROUND('Data Entry'!K43,0))</f>
      </c>
      <c r="D10" s="41">
        <f>IF(B10="","",'Data Entry'!E56)</f>
      </c>
      <c r="E10" s="42">
        <f t="shared" si="0"/>
      </c>
      <c r="F10" s="67">
        <f>IF(B10="","",ROUND('Data Entry'!M43,2))</f>
      </c>
      <c r="G10" s="43">
        <f t="shared" si="1"/>
      </c>
      <c r="H10" s="249">
        <f>IF(B10="","",ROUND('Data Entry'!L43,0))</f>
      </c>
      <c r="I10" s="41">
        <f>IF(B10="","",MAX('Data Entry'!F56,ROUND(0.7*'Data Entry'!G56,4)))</f>
      </c>
      <c r="J10" s="44">
        <f t="shared" si="2"/>
      </c>
      <c r="K10" s="40">
        <f t="shared" si="3"/>
      </c>
      <c r="L10" s="90"/>
      <c r="M10" s="90"/>
      <c r="N10" s="90"/>
      <c r="O10" s="90"/>
      <c r="P10" s="90"/>
      <c r="Q10" s="90"/>
      <c r="R10" s="90"/>
      <c r="S10" s="90"/>
      <c r="T10" s="90"/>
      <c r="U10" s="90"/>
    </row>
    <row r="11" spans="1:21" ht="12.75">
      <c r="A11" s="90"/>
      <c r="B11" s="28">
        <f>IF('Data Entry'!I13+'Data Entry'!J13&gt;0,'Data Entry'!D13,"")</f>
      </c>
      <c r="C11" s="249">
        <f>IF(B11="","",ROUND('Data Entry'!K44,0))</f>
      </c>
      <c r="D11" s="41">
        <f>IF(B11="","",'Data Entry'!E57)</f>
      </c>
      <c r="E11" s="42">
        <f t="shared" si="0"/>
      </c>
      <c r="F11" s="67">
        <f>IF(B11="","",ROUND('Data Entry'!M44,2))</f>
      </c>
      <c r="G11" s="43">
        <f t="shared" si="1"/>
      </c>
      <c r="H11" s="249">
        <f>IF(B11="","",ROUND('Data Entry'!L44,0))</f>
      </c>
      <c r="I11" s="41">
        <f>IF(B11="","",MAX('Data Entry'!F57,ROUND(0.7*'Data Entry'!G57,4)))</f>
      </c>
      <c r="J11" s="44">
        <f t="shared" si="2"/>
      </c>
      <c r="K11" s="40">
        <f t="shared" si="3"/>
      </c>
      <c r="L11" s="90"/>
      <c r="M11" s="90"/>
      <c r="N11" s="90"/>
      <c r="O11" s="90"/>
      <c r="P11" s="90"/>
      <c r="Q11" s="90"/>
      <c r="R11" s="90"/>
      <c r="S11" s="90"/>
      <c r="T11" s="90"/>
      <c r="U11" s="90"/>
    </row>
    <row r="12" spans="1:21" ht="12.75">
      <c r="A12" s="90"/>
      <c r="B12" s="28">
        <f>IF('Data Entry'!I14+'Data Entry'!J14&gt;0,'Data Entry'!D14,"")</f>
      </c>
      <c r="C12" s="249">
        <f>IF(B12="","",ROUND('Data Entry'!K45,0))</f>
      </c>
      <c r="D12" s="41">
        <f>IF(B12="","",'Data Entry'!E58)</f>
      </c>
      <c r="E12" s="42">
        <f t="shared" si="0"/>
      </c>
      <c r="F12" s="67">
        <f>IF(B12="","",ROUND('Data Entry'!M45,2))</f>
      </c>
      <c r="G12" s="43">
        <f t="shared" si="1"/>
      </c>
      <c r="H12" s="249">
        <f>IF(B12="","",ROUND('Data Entry'!L45,0))</f>
      </c>
      <c r="I12" s="41">
        <f>IF(B12="","",MAX('Data Entry'!F58,ROUND(0.7*'Data Entry'!G58,4)))</f>
      </c>
      <c r="J12" s="44">
        <f t="shared" si="2"/>
      </c>
      <c r="K12" s="40">
        <f t="shared" si="3"/>
      </c>
      <c r="L12" s="90"/>
      <c r="M12" s="90"/>
      <c r="N12" s="90"/>
      <c r="O12" s="90"/>
      <c r="P12" s="90"/>
      <c r="Q12" s="90"/>
      <c r="R12" s="90"/>
      <c r="S12" s="90"/>
      <c r="T12" s="90"/>
      <c r="U12" s="90"/>
    </row>
    <row r="13" spans="1:21" ht="12.75">
      <c r="A13" s="90"/>
      <c r="B13" s="28">
        <f>IF('Data Entry'!I15+'Data Entry'!J15&gt;0,'Data Entry'!D15,"")</f>
      </c>
      <c r="C13" s="249">
        <f>IF(B13="","",ROUND('Data Entry'!K46,0))</f>
      </c>
      <c r="D13" s="41">
        <f>IF(B13="","",'Data Entry'!E59)</f>
      </c>
      <c r="E13" s="42">
        <f t="shared" si="0"/>
      </c>
      <c r="F13" s="67">
        <f>IF(B13="","",ROUND('Data Entry'!M46,2))</f>
      </c>
      <c r="G13" s="43">
        <f t="shared" si="1"/>
      </c>
      <c r="H13" s="249">
        <f>IF(B13="","",ROUND('Data Entry'!L46,0))</f>
      </c>
      <c r="I13" s="41">
        <f>IF(B13="","",MAX('Data Entry'!F59,ROUND(0.7*'Data Entry'!G59,4)))</f>
      </c>
      <c r="J13" s="44">
        <f t="shared" si="2"/>
      </c>
      <c r="K13" s="40">
        <f t="shared" si="3"/>
      </c>
      <c r="L13" s="90"/>
      <c r="M13" s="90"/>
      <c r="N13" s="90"/>
      <c r="O13" s="90"/>
      <c r="P13" s="90"/>
      <c r="Q13" s="90"/>
      <c r="R13" s="90"/>
      <c r="S13" s="90"/>
      <c r="T13" s="90"/>
      <c r="U13" s="90"/>
    </row>
    <row r="14" spans="1:21" ht="12.75">
      <c r="A14" s="90"/>
      <c r="B14" s="28">
        <f>IF('Data Entry'!I16+'Data Entry'!J16&gt;0,'Data Entry'!D16,"")</f>
      </c>
      <c r="C14" s="249">
        <f>IF(B14="","",ROUND('Data Entry'!K47,0))</f>
      </c>
      <c r="D14" s="41">
        <f>IF(B14="","",'Data Entry'!E60)</f>
      </c>
      <c r="E14" s="42">
        <f t="shared" si="0"/>
      </c>
      <c r="F14" s="67">
        <f>IF(B14="","",ROUND('Data Entry'!M47,2))</f>
      </c>
      <c r="G14" s="43">
        <f t="shared" si="1"/>
      </c>
      <c r="H14" s="249">
        <f>IF(B14="","",ROUND('Data Entry'!L47,0))</f>
      </c>
      <c r="I14" s="41">
        <f>IF(B14="","",MAX('Data Entry'!F60,ROUND(0.7*'Data Entry'!G60,4)))</f>
      </c>
      <c r="J14" s="44">
        <f t="shared" si="2"/>
      </c>
      <c r="K14" s="40">
        <f t="shared" si="3"/>
      </c>
      <c r="L14" s="90"/>
      <c r="M14" s="90"/>
      <c r="N14" s="90"/>
      <c r="O14" s="90"/>
      <c r="P14" s="90"/>
      <c r="Q14" s="90"/>
      <c r="R14" s="90"/>
      <c r="S14" s="90"/>
      <c r="T14" s="90"/>
      <c r="U14" s="90"/>
    </row>
    <row r="15" spans="1:21" ht="13.5" thickBot="1">
      <c r="A15" s="90"/>
      <c r="B15" s="29">
        <f>IF('Data Entry'!I17+'Data Entry'!J17&gt;0,'Data Entry'!D17,"")</f>
      </c>
      <c r="C15" s="338">
        <f>IF(B15="","",ROUND('Data Entry'!K48,0))</f>
      </c>
      <c r="D15" s="45">
        <f>IF(B15="","",'Data Entry'!E61)</f>
      </c>
      <c r="E15" s="46">
        <f t="shared" si="0"/>
      </c>
      <c r="F15" s="68">
        <f>IF(B15="","",ROUND('Data Entry'!M48,2))</f>
      </c>
      <c r="G15" s="47">
        <f t="shared" si="1"/>
      </c>
      <c r="H15" s="338">
        <f>IF(B15="","",ROUND('Data Entry'!L48,0))</f>
      </c>
      <c r="I15" s="45">
        <f>IF(B15="","",MAX('Data Entry'!F61,ROUND(0.7*'Data Entry'!G61,4)))</f>
      </c>
      <c r="J15" s="48">
        <f t="shared" si="2"/>
      </c>
      <c r="K15" s="49">
        <f t="shared" si="3"/>
      </c>
      <c r="L15" s="90"/>
      <c r="M15" s="90"/>
      <c r="N15" s="90"/>
      <c r="O15" s="90"/>
      <c r="P15" s="90"/>
      <c r="Q15" s="90"/>
      <c r="R15" s="90"/>
      <c r="S15" s="90"/>
      <c r="T15" s="90"/>
      <c r="U15" s="90"/>
    </row>
    <row r="16" spans="1:21" ht="13.5" thickBot="1">
      <c r="A16" s="90"/>
      <c r="B16" s="90"/>
      <c r="C16" s="90"/>
      <c r="D16" s="90"/>
      <c r="E16" s="90"/>
      <c r="F16" s="90"/>
      <c r="G16" s="90"/>
      <c r="H16" s="90"/>
      <c r="I16" s="90"/>
      <c r="J16" s="90"/>
      <c r="K16" s="90"/>
      <c r="L16" s="90"/>
      <c r="M16" s="90"/>
      <c r="N16" s="90"/>
      <c r="O16" s="90"/>
      <c r="P16" s="90"/>
      <c r="Q16" s="90"/>
      <c r="R16" s="90"/>
      <c r="S16" s="90"/>
      <c r="T16" s="90"/>
      <c r="U16" s="90"/>
    </row>
    <row r="17" spans="1:21" ht="7.5" customHeight="1" thickBot="1">
      <c r="A17" s="90"/>
      <c r="B17" s="516" t="s">
        <v>24</v>
      </c>
      <c r="C17" s="30"/>
      <c r="D17" s="30"/>
      <c r="E17" s="30"/>
      <c r="F17" s="30"/>
      <c r="G17" s="30"/>
      <c r="H17" s="30"/>
      <c r="I17" s="30"/>
      <c r="J17" s="519" t="s">
        <v>22</v>
      </c>
      <c r="K17" s="90"/>
      <c r="L17" s="90"/>
      <c r="M17" s="90"/>
      <c r="N17" s="90"/>
      <c r="O17" s="90"/>
      <c r="P17" s="90"/>
      <c r="Q17" s="90"/>
      <c r="R17" s="90"/>
      <c r="S17" s="90"/>
      <c r="T17" s="90"/>
      <c r="U17" s="90"/>
    </row>
    <row r="18" spans="1:21" ht="15.75" customHeight="1">
      <c r="A18" s="90"/>
      <c r="B18" s="517"/>
      <c r="C18" s="500" t="s">
        <v>78</v>
      </c>
      <c r="D18" s="501"/>
      <c r="E18" s="501"/>
      <c r="F18" s="502"/>
      <c r="G18" s="503" t="s">
        <v>79</v>
      </c>
      <c r="H18" s="504"/>
      <c r="I18" s="505"/>
      <c r="J18" s="520"/>
      <c r="K18" s="90"/>
      <c r="L18" s="90"/>
      <c r="M18" s="90"/>
      <c r="N18" s="90"/>
      <c r="O18" s="90"/>
      <c r="P18" s="90"/>
      <c r="Q18" s="90"/>
      <c r="R18" s="90"/>
      <c r="S18" s="90"/>
      <c r="T18" s="90"/>
      <c r="U18" s="90"/>
    </row>
    <row r="19" spans="1:21" ht="36" thickBot="1">
      <c r="A19" s="90"/>
      <c r="B19" s="518"/>
      <c r="C19" s="102" t="s">
        <v>44</v>
      </c>
      <c r="D19" s="103" t="s">
        <v>20</v>
      </c>
      <c r="E19" s="103" t="s">
        <v>25</v>
      </c>
      <c r="F19" s="104" t="str">
        <f>'Data Entry'!$D$7&amp;" Farm ACRE Guarantee"</f>
        <v>2009 Farm ACRE Guarantee</v>
      </c>
      <c r="G19" s="105" t="str">
        <f>'Data Entry'!$D$7&amp;" Actual Farm Yield"</f>
        <v>2009 Actual Farm Yield</v>
      </c>
      <c r="H19" s="101" t="str">
        <f>'Data Entry'!$D$7&amp;" ACRE Price"</f>
        <v>2009 ACRE Price</v>
      </c>
      <c r="I19" s="106" t="str">
        <f>'Data Entry'!$D$7&amp;" AFR"</f>
        <v>2009 AFR</v>
      </c>
      <c r="J19" s="521"/>
      <c r="K19" s="90"/>
      <c r="L19" s="90"/>
      <c r="M19" s="90"/>
      <c r="N19" s="90"/>
      <c r="O19" s="90"/>
      <c r="P19" s="90"/>
      <c r="Q19" s="90"/>
      <c r="R19" s="90"/>
      <c r="S19" s="90"/>
      <c r="T19" s="90"/>
      <c r="U19" s="90"/>
    </row>
    <row r="20" spans="1:21" ht="12.75">
      <c r="A20" s="90"/>
      <c r="B20" s="28" t="str">
        <f>IF('Data Entry'!I8+'Data Entry'!J8&gt;0,'Data Entry'!D8,"")</f>
        <v>Corn</v>
      </c>
      <c r="C20" s="256">
        <f>IF(B20="","",'Data Entry'!K24)</f>
        <v>150</v>
      </c>
      <c r="D20" s="38">
        <f aca="true" t="shared" si="4" ref="D20:D29">IF(B20="","",D6)</f>
        <v>4</v>
      </c>
      <c r="E20" s="39">
        <f>IF(B20="","",'Data Entry'!M8)</f>
        <v>10</v>
      </c>
      <c r="F20" s="84">
        <f>IF(B20="","",ROUND(C20*D20,2)+E20)</f>
        <v>610</v>
      </c>
      <c r="G20" s="256">
        <f>IF(B20="","",IF('Data Entry'!J8=0,0,ROUND('Data Entry'!L24,0)))</f>
        <v>150</v>
      </c>
      <c r="H20" s="38">
        <f>I6</f>
        <v>4</v>
      </c>
      <c r="I20" s="86">
        <f>IF(B20="","",ROUND(G20*H20,2))</f>
        <v>600</v>
      </c>
      <c r="J20" s="50" t="str">
        <f>IF(B20="","",IF(F20&gt;I20,"yes","no"))</f>
        <v>yes</v>
      </c>
      <c r="K20" s="90"/>
      <c r="L20" s="90"/>
      <c r="M20" s="90"/>
      <c r="N20" s="90"/>
      <c r="O20" s="90"/>
      <c r="P20" s="90"/>
      <c r="Q20" s="90"/>
      <c r="R20" s="90"/>
      <c r="S20" s="90"/>
      <c r="T20" s="90"/>
      <c r="U20" s="90"/>
    </row>
    <row r="21" spans="1:21" ht="12.75">
      <c r="A21" s="90"/>
      <c r="B21" s="28" t="str">
        <f>IF('Data Entry'!I9+'Data Entry'!J9&gt;0,'Data Entry'!D9,"")</f>
        <v>Soybeans</v>
      </c>
      <c r="C21" s="257">
        <f>IF(B21="","",'Data Entry'!K25)</f>
        <v>40</v>
      </c>
      <c r="D21" s="51">
        <f t="shared" si="4"/>
        <v>10</v>
      </c>
      <c r="E21" s="42">
        <f>IF(B21="","",'Data Entry'!M9)</f>
        <v>10</v>
      </c>
      <c r="F21" s="85">
        <f aca="true" t="shared" si="5" ref="F21:F29">IF(B21="","",ROUND(C21*D21,2)+E21)</f>
        <v>410</v>
      </c>
      <c r="G21" s="257">
        <f>IF(B21="","",IF('Data Entry'!J9=0,0,ROUND('Data Entry'!L25,0)))</f>
        <v>40</v>
      </c>
      <c r="H21" s="41">
        <f aca="true" t="shared" si="6" ref="H21:H29">I7</f>
        <v>10</v>
      </c>
      <c r="I21" s="87">
        <f aca="true" t="shared" si="7" ref="I21:I29">IF(B21="","",ROUND(G21*H21,2))</f>
        <v>400</v>
      </c>
      <c r="J21" s="52" t="str">
        <f aca="true" t="shared" si="8" ref="J21:J29">IF(B21="","",IF(F21&gt;I21,"yes","no"))</f>
        <v>yes</v>
      </c>
      <c r="K21" s="90"/>
      <c r="L21" s="90"/>
      <c r="M21" s="90"/>
      <c r="N21" s="90"/>
      <c r="O21" s="90"/>
      <c r="P21" s="90"/>
      <c r="Q21" s="90"/>
      <c r="R21" s="90"/>
      <c r="S21" s="90"/>
      <c r="T21" s="90"/>
      <c r="U21" s="90"/>
    </row>
    <row r="22" spans="1:21" ht="12.75">
      <c r="A22" s="90"/>
      <c r="B22" s="28" t="str">
        <f>IF('Data Entry'!I10+'Data Entry'!J10&gt;0,'Data Entry'!D10,"")</f>
        <v>Wheat</v>
      </c>
      <c r="C22" s="257">
        <f>IF(B22="","",'Data Entry'!K26)</f>
        <v>65</v>
      </c>
      <c r="D22" s="51">
        <f t="shared" si="4"/>
        <v>6.63</v>
      </c>
      <c r="E22" s="42">
        <f>IF(B22="","",'Data Entry'!M10)</f>
        <v>5</v>
      </c>
      <c r="F22" s="85">
        <f t="shared" si="5"/>
        <v>435.95</v>
      </c>
      <c r="G22" s="257">
        <f>IF(B22="","",IF('Data Entry'!J10=0,0,ROUND('Data Entry'!L26,0)))</f>
        <v>65</v>
      </c>
      <c r="H22" s="41">
        <f t="shared" si="6"/>
        <v>6.63</v>
      </c>
      <c r="I22" s="87">
        <f t="shared" si="7"/>
        <v>430.95</v>
      </c>
      <c r="J22" s="52" t="str">
        <f t="shared" si="8"/>
        <v>yes</v>
      </c>
      <c r="K22" s="90"/>
      <c r="L22" s="90"/>
      <c r="M22" s="90"/>
      <c r="N22" s="90"/>
      <c r="O22" s="90"/>
      <c r="P22" s="90"/>
      <c r="Q22" s="90"/>
      <c r="R22" s="90"/>
      <c r="S22" s="90"/>
      <c r="T22" s="90"/>
      <c r="U22" s="90"/>
    </row>
    <row r="23" spans="1:21" ht="12.75">
      <c r="A23" s="90"/>
      <c r="B23" s="28" t="str">
        <f>IF('Data Entry'!I11+'Data Entry'!J11&gt;0,'Data Entry'!D11,"")</f>
        <v>Oats</v>
      </c>
      <c r="C23" s="257">
        <f>IF(B23="","",'Data Entry'!K27)</f>
        <v>65</v>
      </c>
      <c r="D23" s="51">
        <f t="shared" si="4"/>
        <v>2.89</v>
      </c>
      <c r="E23" s="42">
        <f>IF(B23="","",'Data Entry'!M11)</f>
        <v>5</v>
      </c>
      <c r="F23" s="85">
        <f t="shared" si="5"/>
        <v>192.85</v>
      </c>
      <c r="G23" s="257">
        <f>IF(B23="","",IF('Data Entry'!J11=0,0,ROUND('Data Entry'!L27,0)))</f>
        <v>65</v>
      </c>
      <c r="H23" s="41">
        <f t="shared" si="6"/>
        <v>2.89</v>
      </c>
      <c r="I23" s="87">
        <f t="shared" si="7"/>
        <v>187.85</v>
      </c>
      <c r="J23" s="52" t="str">
        <f t="shared" si="8"/>
        <v>yes</v>
      </c>
      <c r="K23" s="90"/>
      <c r="L23" s="90"/>
      <c r="M23" s="90"/>
      <c r="N23" s="90"/>
      <c r="O23" s="90"/>
      <c r="P23" s="90"/>
      <c r="Q23" s="90"/>
      <c r="R23" s="90"/>
      <c r="S23" s="90"/>
      <c r="T23" s="90"/>
      <c r="U23" s="90"/>
    </row>
    <row r="24" spans="1:21" ht="12.75">
      <c r="A24" s="90"/>
      <c r="B24" s="28">
        <f>IF('Data Entry'!I12+'Data Entry'!J12&gt;0,'Data Entry'!D12,"")</f>
      </c>
      <c r="C24" s="257">
        <f>IF(B24="","",'Data Entry'!K28)</f>
      </c>
      <c r="D24" s="51">
        <f t="shared" si="4"/>
      </c>
      <c r="E24" s="42">
        <f>IF(B24="","",'Data Entry'!M12)</f>
      </c>
      <c r="F24" s="85">
        <f t="shared" si="5"/>
      </c>
      <c r="G24" s="257">
        <f>IF(B24="","",IF('Data Entry'!J12=0,0,ROUND('Data Entry'!L28,0)))</f>
      </c>
      <c r="H24" s="41">
        <f t="shared" si="6"/>
      </c>
      <c r="I24" s="87">
        <f t="shared" si="7"/>
      </c>
      <c r="J24" s="52">
        <f t="shared" si="8"/>
      </c>
      <c r="K24" s="90"/>
      <c r="L24" s="90"/>
      <c r="M24" s="90"/>
      <c r="N24" s="90"/>
      <c r="O24" s="90"/>
      <c r="P24" s="90"/>
      <c r="Q24" s="90"/>
      <c r="R24" s="90"/>
      <c r="S24" s="90"/>
      <c r="T24" s="90"/>
      <c r="U24" s="90"/>
    </row>
    <row r="25" spans="1:21" ht="12.75">
      <c r="A25" s="90"/>
      <c r="B25" s="28">
        <f>IF('Data Entry'!I13+'Data Entry'!J13&gt;0,'Data Entry'!D13,"")</f>
      </c>
      <c r="C25" s="257">
        <f>IF(B25="","",'Data Entry'!K29)</f>
      </c>
      <c r="D25" s="51">
        <f t="shared" si="4"/>
      </c>
      <c r="E25" s="42">
        <f>IF(B25="","",'Data Entry'!M13)</f>
      </c>
      <c r="F25" s="85">
        <f t="shared" si="5"/>
      </c>
      <c r="G25" s="257">
        <f>IF(B25="","",IF('Data Entry'!J13=0,0,ROUND('Data Entry'!L29,0)))</f>
      </c>
      <c r="H25" s="41">
        <f t="shared" si="6"/>
      </c>
      <c r="I25" s="87">
        <f t="shared" si="7"/>
      </c>
      <c r="J25" s="52">
        <f t="shared" si="8"/>
      </c>
      <c r="K25" s="90"/>
      <c r="L25" s="90"/>
      <c r="M25" s="90"/>
      <c r="N25" s="90"/>
      <c r="O25" s="90"/>
      <c r="P25" s="90"/>
      <c r="Q25" s="90"/>
      <c r="R25" s="90"/>
      <c r="S25" s="90"/>
      <c r="T25" s="90"/>
      <c r="U25" s="90"/>
    </row>
    <row r="26" spans="1:21" ht="12.75">
      <c r="A26" s="90"/>
      <c r="B26" s="28">
        <f>IF('Data Entry'!I14+'Data Entry'!J14&gt;0,'Data Entry'!D14,"")</f>
      </c>
      <c r="C26" s="257">
        <f>IF(B26="","",'Data Entry'!K30)</f>
      </c>
      <c r="D26" s="51">
        <f t="shared" si="4"/>
      </c>
      <c r="E26" s="42">
        <f>IF(B26="","",'Data Entry'!M14)</f>
      </c>
      <c r="F26" s="85">
        <f t="shared" si="5"/>
      </c>
      <c r="G26" s="257">
        <f>IF(B26="","",IF('Data Entry'!J14=0,0,ROUND('Data Entry'!L30,0)))</f>
      </c>
      <c r="H26" s="41">
        <f t="shared" si="6"/>
      </c>
      <c r="I26" s="87">
        <f t="shared" si="7"/>
      </c>
      <c r="J26" s="52">
        <f t="shared" si="8"/>
      </c>
      <c r="K26" s="90"/>
      <c r="L26" s="90"/>
      <c r="M26" s="90"/>
      <c r="N26" s="90"/>
      <c r="O26" s="90"/>
      <c r="P26" s="90"/>
      <c r="Q26" s="90"/>
      <c r="R26" s="90"/>
      <c r="S26" s="90"/>
      <c r="T26" s="90"/>
      <c r="U26" s="90"/>
    </row>
    <row r="27" spans="1:21" ht="12.75">
      <c r="A27" s="90"/>
      <c r="B27" s="28">
        <f>IF('Data Entry'!I15+'Data Entry'!J15&gt;0,'Data Entry'!D15,"")</f>
      </c>
      <c r="C27" s="257">
        <f>IF(B27="","",'Data Entry'!K31)</f>
      </c>
      <c r="D27" s="51">
        <f t="shared" si="4"/>
      </c>
      <c r="E27" s="42">
        <f>IF(B27="","",'Data Entry'!M15)</f>
      </c>
      <c r="F27" s="85">
        <f t="shared" si="5"/>
      </c>
      <c r="G27" s="257">
        <f>IF(B27="","",IF('Data Entry'!J15=0,0,ROUND('Data Entry'!L31,0)))</f>
      </c>
      <c r="H27" s="41">
        <f t="shared" si="6"/>
      </c>
      <c r="I27" s="87">
        <f t="shared" si="7"/>
      </c>
      <c r="J27" s="52">
        <f t="shared" si="8"/>
      </c>
      <c r="K27" s="90"/>
      <c r="L27" s="90"/>
      <c r="M27" s="90"/>
      <c r="N27" s="90"/>
      <c r="O27" s="90"/>
      <c r="P27" s="90"/>
      <c r="Q27" s="90"/>
      <c r="R27" s="90"/>
      <c r="S27" s="90"/>
      <c r="T27" s="90"/>
      <c r="U27" s="90"/>
    </row>
    <row r="28" spans="1:21" ht="12.75">
      <c r="A28" s="90"/>
      <c r="B28" s="28">
        <f>IF('Data Entry'!I16+'Data Entry'!J16&gt;0,'Data Entry'!D16,"")</f>
      </c>
      <c r="C28" s="257">
        <f>IF(B28="","",'Data Entry'!K32)</f>
      </c>
      <c r="D28" s="51">
        <f t="shared" si="4"/>
      </c>
      <c r="E28" s="42">
        <f>IF(B28="","",'Data Entry'!M16)</f>
      </c>
      <c r="F28" s="85">
        <f t="shared" si="5"/>
      </c>
      <c r="G28" s="257">
        <f>IF(B28="","",IF('Data Entry'!J16=0,0,ROUND('Data Entry'!L32,0)))</f>
      </c>
      <c r="H28" s="41">
        <f t="shared" si="6"/>
      </c>
      <c r="I28" s="87">
        <f t="shared" si="7"/>
      </c>
      <c r="J28" s="52">
        <f t="shared" si="8"/>
      </c>
      <c r="K28" s="90"/>
      <c r="L28" s="90"/>
      <c r="M28" s="90"/>
      <c r="N28" s="90"/>
      <c r="O28" s="90"/>
      <c r="P28" s="90"/>
      <c r="Q28" s="90"/>
      <c r="R28" s="90"/>
      <c r="S28" s="90"/>
      <c r="T28" s="90"/>
      <c r="U28" s="90"/>
    </row>
    <row r="29" spans="1:21" ht="13.5" thickBot="1">
      <c r="A29" s="90"/>
      <c r="B29" s="29">
        <f>IF('Data Entry'!I17+'Data Entry'!J17&gt;0,'Data Entry'!D17,"")</f>
      </c>
      <c r="C29" s="258">
        <f>IF(B29="","",'Data Entry'!K33)</f>
      </c>
      <c r="D29" s="53">
        <f t="shared" si="4"/>
      </c>
      <c r="E29" s="46">
        <f>IF(B29="","",'Data Entry'!M17)</f>
      </c>
      <c r="F29" s="89">
        <f t="shared" si="5"/>
      </c>
      <c r="G29" s="258">
        <f>IF(B29="","",IF('Data Entry'!J17=0,0,ROUND('Data Entry'!L33,0)))</f>
      </c>
      <c r="H29" s="45">
        <f t="shared" si="6"/>
      </c>
      <c r="I29" s="88">
        <f t="shared" si="7"/>
      </c>
      <c r="J29" s="55">
        <f t="shared" si="8"/>
      </c>
      <c r="K29" s="90"/>
      <c r="L29" s="90"/>
      <c r="M29" s="90"/>
      <c r="N29" s="90"/>
      <c r="O29" s="90"/>
      <c r="P29" s="90"/>
      <c r="Q29" s="90"/>
      <c r="R29" s="90"/>
      <c r="S29" s="90"/>
      <c r="T29" s="90"/>
      <c r="U29" s="90"/>
    </row>
    <row r="30" spans="1:21" ht="12.75">
      <c r="A30" s="90"/>
      <c r="B30" s="90"/>
      <c r="C30" s="90"/>
      <c r="D30" s="90"/>
      <c r="E30" s="90"/>
      <c r="F30" s="90"/>
      <c r="G30" s="512" t="s">
        <v>80</v>
      </c>
      <c r="H30" s="512"/>
      <c r="I30" s="512"/>
      <c r="J30" s="512"/>
      <c r="K30" s="90"/>
      <c r="L30" s="90"/>
      <c r="M30" s="90"/>
      <c r="N30" s="90"/>
      <c r="O30" s="90"/>
      <c r="P30" s="90"/>
      <c r="Q30" s="90"/>
      <c r="R30" s="90"/>
      <c r="S30" s="90"/>
      <c r="T30" s="90"/>
      <c r="U30" s="90"/>
    </row>
    <row r="31" spans="1:21" ht="12.75">
      <c r="A31" s="90"/>
      <c r="B31" s="90"/>
      <c r="C31" s="90"/>
      <c r="D31" s="90"/>
      <c r="E31" s="90"/>
      <c r="F31" s="90"/>
      <c r="G31" s="91"/>
      <c r="H31" s="90"/>
      <c r="I31" s="90"/>
      <c r="J31" s="90"/>
      <c r="K31" s="90"/>
      <c r="L31" s="90"/>
      <c r="M31" s="90"/>
      <c r="N31" s="90"/>
      <c r="O31" s="90"/>
      <c r="P31" s="90"/>
      <c r="Q31" s="90"/>
      <c r="R31" s="90"/>
      <c r="S31" s="90"/>
      <c r="T31" s="90"/>
      <c r="U31" s="90"/>
    </row>
    <row r="32" spans="1:21" ht="12.75">
      <c r="A32" s="90"/>
      <c r="B32" s="336" t="str">
        <f>'Data Entry'!B62:C62</f>
        <v>Version:  1.02</v>
      </c>
      <c r="C32" s="90"/>
      <c r="D32" s="90"/>
      <c r="E32" s="90"/>
      <c r="F32" s="90"/>
      <c r="G32" s="90"/>
      <c r="H32" s="90"/>
      <c r="I32" s="90"/>
      <c r="J32" s="496">
        <f>'Data Entry'!L62</f>
        <v>40003</v>
      </c>
      <c r="K32" s="496"/>
      <c r="L32" s="90"/>
      <c r="M32" s="90"/>
      <c r="N32" s="90"/>
      <c r="O32" s="90"/>
      <c r="P32" s="90"/>
      <c r="Q32" s="90"/>
      <c r="R32" s="90"/>
      <c r="S32" s="90"/>
      <c r="T32" s="90"/>
      <c r="U32" s="90"/>
    </row>
    <row r="33" spans="1:21" ht="12.75">
      <c r="A33" s="90"/>
      <c r="B33" s="90"/>
      <c r="C33" s="90"/>
      <c r="D33" s="90"/>
      <c r="E33" s="90"/>
      <c r="F33" s="90"/>
      <c r="G33" s="90"/>
      <c r="H33" s="90"/>
      <c r="I33" s="90"/>
      <c r="J33" s="90"/>
      <c r="K33" s="90"/>
      <c r="L33" s="90"/>
      <c r="M33" s="90"/>
      <c r="N33" s="90"/>
      <c r="O33" s="90"/>
      <c r="P33" s="90"/>
      <c r="Q33" s="90"/>
      <c r="R33" s="90"/>
      <c r="S33" s="90"/>
      <c r="T33" s="90"/>
      <c r="U33" s="90"/>
    </row>
    <row r="34" spans="1:21" ht="12.75">
      <c r="A34" s="90"/>
      <c r="B34" s="90"/>
      <c r="C34" s="90"/>
      <c r="D34" s="90"/>
      <c r="E34" s="90"/>
      <c r="F34" s="90"/>
      <c r="G34" s="90"/>
      <c r="H34" s="90"/>
      <c r="I34" s="90"/>
      <c r="J34" s="90"/>
      <c r="K34" s="90"/>
      <c r="L34" s="90"/>
      <c r="M34" s="90"/>
      <c r="N34" s="90"/>
      <c r="O34" s="90"/>
      <c r="P34" s="90"/>
      <c r="Q34" s="90"/>
      <c r="R34" s="90"/>
      <c r="S34" s="90"/>
      <c r="T34" s="90"/>
      <c r="U34" s="90"/>
    </row>
    <row r="35" spans="1:21" ht="12.75">
      <c r="A35" s="90"/>
      <c r="B35" s="90"/>
      <c r="C35" s="90"/>
      <c r="D35" s="90"/>
      <c r="E35" s="90"/>
      <c r="F35" s="90"/>
      <c r="G35" s="90"/>
      <c r="H35" s="90"/>
      <c r="I35" s="90"/>
      <c r="J35" s="90"/>
      <c r="K35" s="90"/>
      <c r="L35" s="90"/>
      <c r="M35" s="90"/>
      <c r="N35" s="90"/>
      <c r="O35" s="90"/>
      <c r="P35" s="90"/>
      <c r="Q35" s="90"/>
      <c r="R35" s="90"/>
      <c r="S35" s="90"/>
      <c r="T35" s="90"/>
      <c r="U35" s="90"/>
    </row>
    <row r="36" spans="1:21" ht="12.75">
      <c r="A36" s="90"/>
      <c r="B36" s="90"/>
      <c r="C36" s="90"/>
      <c r="D36" s="90"/>
      <c r="E36" s="90"/>
      <c r="F36" s="90"/>
      <c r="G36" s="90"/>
      <c r="H36" s="90"/>
      <c r="I36" s="90"/>
      <c r="J36" s="90"/>
      <c r="K36" s="90"/>
      <c r="L36" s="90"/>
      <c r="M36" s="90"/>
      <c r="N36" s="90"/>
      <c r="O36" s="90"/>
      <c r="P36" s="90"/>
      <c r="Q36" s="90"/>
      <c r="R36" s="90"/>
      <c r="S36" s="90"/>
      <c r="T36" s="90"/>
      <c r="U36" s="90"/>
    </row>
    <row r="37" spans="1:21" ht="12.75">
      <c r="A37" s="90"/>
      <c r="B37" s="90"/>
      <c r="C37" s="90"/>
      <c r="D37" s="90"/>
      <c r="E37" s="90"/>
      <c r="F37" s="90"/>
      <c r="G37" s="90"/>
      <c r="H37" s="90"/>
      <c r="I37" s="90"/>
      <c r="J37" s="90"/>
      <c r="K37" s="90"/>
      <c r="L37" s="90"/>
      <c r="M37" s="90"/>
      <c r="N37" s="90"/>
      <c r="O37" s="90"/>
      <c r="P37" s="90"/>
      <c r="Q37" s="90"/>
      <c r="R37" s="90"/>
      <c r="S37" s="90"/>
      <c r="T37" s="90"/>
      <c r="U37" s="90"/>
    </row>
    <row r="38" spans="1:21" ht="12.75">
      <c r="A38" s="90"/>
      <c r="B38" s="90"/>
      <c r="C38" s="90"/>
      <c r="D38" s="90"/>
      <c r="E38" s="90"/>
      <c r="F38" s="90"/>
      <c r="G38" s="90"/>
      <c r="H38" s="90"/>
      <c r="I38" s="90"/>
      <c r="J38" s="90"/>
      <c r="K38" s="90"/>
      <c r="L38" s="90"/>
      <c r="M38" s="90"/>
      <c r="N38" s="90"/>
      <c r="O38" s="90"/>
      <c r="P38" s="90"/>
      <c r="Q38" s="90"/>
      <c r="R38" s="90"/>
      <c r="S38" s="90"/>
      <c r="T38" s="90"/>
      <c r="U38" s="90"/>
    </row>
    <row r="39" spans="1:21" ht="12.75">
      <c r="A39" s="90"/>
      <c r="B39" s="90"/>
      <c r="C39" s="90"/>
      <c r="D39" s="90"/>
      <c r="E39" s="90"/>
      <c r="F39" s="90"/>
      <c r="G39" s="90"/>
      <c r="H39" s="90"/>
      <c r="I39" s="90"/>
      <c r="J39" s="90"/>
      <c r="K39" s="90"/>
      <c r="L39" s="90"/>
      <c r="M39" s="90"/>
      <c r="N39" s="90"/>
      <c r="O39" s="90"/>
      <c r="P39" s="90"/>
      <c r="Q39" s="90"/>
      <c r="R39" s="90"/>
      <c r="S39" s="90"/>
      <c r="T39" s="90"/>
      <c r="U39" s="90"/>
    </row>
    <row r="40" spans="1:21" ht="12.75">
      <c r="A40" s="90"/>
      <c r="B40" s="90"/>
      <c r="C40" s="90"/>
      <c r="D40" s="90"/>
      <c r="E40" s="90"/>
      <c r="F40" s="90"/>
      <c r="G40" s="90"/>
      <c r="H40" s="90"/>
      <c r="I40" s="90"/>
      <c r="J40" s="90"/>
      <c r="K40" s="90"/>
      <c r="L40" s="90"/>
      <c r="M40" s="90"/>
      <c r="N40" s="90"/>
      <c r="O40" s="90"/>
      <c r="P40" s="90"/>
      <c r="Q40" s="90"/>
      <c r="R40" s="90"/>
      <c r="S40" s="90"/>
      <c r="T40" s="90"/>
      <c r="U40" s="90"/>
    </row>
    <row r="41" spans="1:21" ht="12.75">
      <c r="A41" s="90"/>
      <c r="B41" s="90"/>
      <c r="C41" s="90"/>
      <c r="D41" s="90"/>
      <c r="E41" s="90"/>
      <c r="F41" s="90"/>
      <c r="G41" s="90"/>
      <c r="H41" s="90"/>
      <c r="I41" s="90"/>
      <c r="J41" s="90"/>
      <c r="K41" s="90"/>
      <c r="L41" s="90"/>
      <c r="M41" s="90"/>
      <c r="N41" s="90"/>
      <c r="O41" s="90"/>
      <c r="P41" s="90"/>
      <c r="Q41" s="90"/>
      <c r="R41" s="90"/>
      <c r="S41" s="90"/>
      <c r="T41" s="90"/>
      <c r="U41" s="90"/>
    </row>
    <row r="42" spans="1:21" ht="12.75">
      <c r="A42" s="90"/>
      <c r="B42" s="90"/>
      <c r="C42" s="90"/>
      <c r="D42" s="90"/>
      <c r="E42" s="90"/>
      <c r="F42" s="90"/>
      <c r="G42" s="90"/>
      <c r="H42" s="90"/>
      <c r="I42" s="90"/>
      <c r="J42" s="90"/>
      <c r="K42" s="90"/>
      <c r="L42" s="90"/>
      <c r="M42" s="90"/>
      <c r="N42" s="90"/>
      <c r="O42" s="90"/>
      <c r="P42" s="90"/>
      <c r="Q42" s="90"/>
      <c r="R42" s="90"/>
      <c r="S42" s="90"/>
      <c r="T42" s="90"/>
      <c r="U42" s="90"/>
    </row>
    <row r="43" spans="1:21" ht="12.75">
      <c r="A43" s="90"/>
      <c r="B43" s="90"/>
      <c r="C43" s="90"/>
      <c r="D43" s="90"/>
      <c r="E43" s="90"/>
      <c r="F43" s="90"/>
      <c r="G43" s="90"/>
      <c r="H43" s="90"/>
      <c r="I43" s="90"/>
      <c r="J43" s="90"/>
      <c r="K43" s="90"/>
      <c r="L43" s="90"/>
      <c r="M43" s="90"/>
      <c r="N43" s="90"/>
      <c r="O43" s="90"/>
      <c r="P43" s="90"/>
      <c r="Q43" s="90"/>
      <c r="R43" s="90"/>
      <c r="S43" s="90"/>
      <c r="T43" s="90"/>
      <c r="U43" s="90"/>
    </row>
  </sheetData>
  <sheetProtection password="CC7A" sheet="1" objects="1" scenarios="1"/>
  <mergeCells count="11">
    <mergeCell ref="B1:E1"/>
    <mergeCell ref="G30:J30"/>
    <mergeCell ref="B3:B5"/>
    <mergeCell ref="B17:B19"/>
    <mergeCell ref="J17:J19"/>
    <mergeCell ref="J32:K32"/>
    <mergeCell ref="K3:K5"/>
    <mergeCell ref="C18:F18"/>
    <mergeCell ref="G18:I18"/>
    <mergeCell ref="C4:G4"/>
    <mergeCell ref="H4:J4"/>
  </mergeCells>
  <printOptions/>
  <pageMargins left="0.75" right="0.75" top="1" bottom="1" header="0.5" footer="0.5"/>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sheetPr codeName="Sheet4"/>
  <dimension ref="A1:U42"/>
  <sheetViews>
    <sheetView showGridLines="0" workbookViewId="0" topLeftCell="A1">
      <pane ySplit="1" topLeftCell="BM2" activePane="bottomLeft" state="frozen"/>
      <selection pane="topLeft" activeCell="A1" sqref="A1"/>
      <selection pane="bottomLeft" activeCell="I8" sqref="I8"/>
    </sheetView>
  </sheetViews>
  <sheetFormatPr defaultColWidth="9.140625" defaultRowHeight="12.75"/>
  <cols>
    <col min="1" max="1" width="2.8515625" style="1" customWidth="1"/>
    <col min="2" max="2" width="18.28125" style="1" customWidth="1"/>
    <col min="3" max="4" width="8.8515625" style="2" customWidth="1"/>
    <col min="5" max="5" width="9.140625" style="2" customWidth="1"/>
    <col min="6" max="6" width="9.140625" style="1" customWidth="1"/>
    <col min="7" max="8" width="8.8515625" style="1" customWidth="1"/>
    <col min="9" max="9" width="9.421875" style="1" customWidth="1"/>
    <col min="10" max="10" width="9.8515625" style="1" customWidth="1"/>
    <col min="11" max="11" width="9.28125" style="1" customWidth="1"/>
    <col min="12" max="12" width="9.57421875" style="1" customWidth="1"/>
    <col min="13" max="13" width="15.140625" style="1" customWidth="1"/>
    <col min="14" max="14" width="2.57421875" style="1" customWidth="1"/>
    <col min="15" max="16384" width="9.140625" style="1" customWidth="1"/>
  </cols>
  <sheetData>
    <row r="1" spans="1:21" s="57" customFormat="1" ht="27.75" customHeight="1">
      <c r="A1" s="161"/>
      <c r="B1" s="361" t="s">
        <v>84</v>
      </c>
      <c r="C1" s="361"/>
      <c r="D1" s="361"/>
      <c r="E1" s="361"/>
      <c r="F1" s="361"/>
      <c r="G1" s="161"/>
      <c r="H1" s="161"/>
      <c r="I1" s="161"/>
      <c r="J1" s="161"/>
      <c r="K1" s="161"/>
      <c r="L1" s="161"/>
      <c r="M1" s="161"/>
      <c r="N1" s="160"/>
      <c r="O1" s="160"/>
      <c r="P1" s="160"/>
      <c r="Q1" s="160"/>
      <c r="R1" s="160"/>
      <c r="S1" s="160"/>
      <c r="T1" s="160"/>
      <c r="U1" s="141"/>
    </row>
    <row r="2" spans="1:20" ht="6" customHeight="1" thickBot="1">
      <c r="A2" s="100"/>
      <c r="B2" s="561" t="s">
        <v>26</v>
      </c>
      <c r="C2" s="561"/>
      <c r="D2" s="97"/>
      <c r="E2" s="97"/>
      <c r="F2" s="93"/>
      <c r="G2" s="93"/>
      <c r="H2" s="93"/>
      <c r="I2" s="93"/>
      <c r="J2" s="93"/>
      <c r="K2" s="93"/>
      <c r="L2" s="93"/>
      <c r="M2" s="93"/>
      <c r="N2" s="93"/>
      <c r="O2" s="93"/>
      <c r="P2" s="93"/>
      <c r="Q2" s="93"/>
      <c r="R2" s="93"/>
      <c r="S2" s="93"/>
      <c r="T2" s="93"/>
    </row>
    <row r="3" spans="1:20" ht="39" customHeight="1" thickBot="1">
      <c r="A3" s="93"/>
      <c r="B3" s="561"/>
      <c r="C3" s="561"/>
      <c r="D3" s="562" t="str">
        <f>IF(I5&gt;0,"Enter 'Payment Acres' for each eligible crop.  For each crop, the payment acres cannot exceed "&amp;TEXT('Data Entry'!E7,"0.0%")&amp;" of the planted/PP acres for the crop.  For the farm, the total payment acres of all eligible crops cannot exceed the total base acres on the farm.","No crops are eligible for ACRE payments.  Do not enter acreages in this column.")</f>
        <v>Enter 'Payment Acres' for each eligible crop.  For each crop, the payment acres cannot exceed 83.3% of the planted/PP acres for the crop.  For the farm, the total payment acres of all eligible crops cannot exceed the total base acres on the farm.</v>
      </c>
      <c r="E3" s="563"/>
      <c r="F3" s="563"/>
      <c r="G3" s="563"/>
      <c r="H3" s="563"/>
      <c r="I3" s="564"/>
      <c r="J3" s="563"/>
      <c r="K3" s="563"/>
      <c r="L3" s="563"/>
      <c r="M3" s="565"/>
      <c r="N3" s="93"/>
      <c r="O3" s="93"/>
      <c r="P3" s="93"/>
      <c r="Q3" s="93"/>
      <c r="R3" s="93"/>
      <c r="S3" s="93"/>
      <c r="T3" s="93"/>
    </row>
    <row r="4" spans="1:20" ht="8.25" customHeight="1" thickBot="1">
      <c r="A4" s="93"/>
      <c r="B4" s="96"/>
      <c r="C4" s="96"/>
      <c r="D4" s="96"/>
      <c r="E4" s="96"/>
      <c r="F4" s="96"/>
      <c r="G4" s="96"/>
      <c r="H4" s="93"/>
      <c r="I4" s="177"/>
      <c r="J4" s="93"/>
      <c r="K4" s="93"/>
      <c r="L4" s="93"/>
      <c r="M4" s="93"/>
      <c r="N4" s="93"/>
      <c r="O4" s="93"/>
      <c r="P4" s="93"/>
      <c r="Q4" s="93"/>
      <c r="R4" s="93"/>
      <c r="S4" s="93"/>
      <c r="T4" s="93"/>
    </row>
    <row r="5" spans="1:20" ht="13.5" customHeight="1" thickBot="1">
      <c r="A5" s="93"/>
      <c r="B5" s="571" t="s">
        <v>61</v>
      </c>
      <c r="C5" s="538" t="str">
        <f>IF(I5&gt;=SUM(I8:I17),"Max. Farm Eligible Acreage for ACRE (total base acres):","Payment acres exceed maximum:")</f>
        <v>Max. Farm Eligible Acreage for ACRE (total base acres):</v>
      </c>
      <c r="D5" s="538"/>
      <c r="E5" s="538"/>
      <c r="F5" s="538"/>
      <c r="G5" s="538"/>
      <c r="H5" s="538"/>
      <c r="I5" s="12">
        <f>IF(SUM(H8:H17)&gt;0,'Data Entry'!F18,0)</f>
        <v>200</v>
      </c>
      <c r="J5" s="568" t="s">
        <v>141</v>
      </c>
      <c r="K5" s="569"/>
      <c r="L5" s="569"/>
      <c r="M5" s="570"/>
      <c r="N5" s="93"/>
      <c r="O5" s="93"/>
      <c r="P5" s="93"/>
      <c r="Q5" s="93"/>
      <c r="R5" s="93"/>
      <c r="S5" s="93"/>
      <c r="T5" s="93"/>
    </row>
    <row r="6" spans="1:20" ht="12.75">
      <c r="A6" s="93"/>
      <c r="B6" s="572"/>
      <c r="C6" s="124">
        <v>1</v>
      </c>
      <c r="D6" s="120">
        <v>2</v>
      </c>
      <c r="E6" s="120">
        <v>3</v>
      </c>
      <c r="F6" s="120">
        <v>4</v>
      </c>
      <c r="G6" s="120">
        <v>5</v>
      </c>
      <c r="H6" s="120">
        <v>6</v>
      </c>
      <c r="I6" s="178">
        <v>7</v>
      </c>
      <c r="J6" s="124">
        <v>8</v>
      </c>
      <c r="K6" s="120">
        <v>9</v>
      </c>
      <c r="L6" s="125">
        <v>10</v>
      </c>
      <c r="M6" s="566" t="s">
        <v>28</v>
      </c>
      <c r="N6" s="93"/>
      <c r="O6" s="93"/>
      <c r="P6" s="93"/>
      <c r="Q6" s="93"/>
      <c r="R6" s="93"/>
      <c r="S6" s="93"/>
      <c r="T6" s="93"/>
    </row>
    <row r="7" spans="1:20" s="3" customFormat="1" ht="36.75" customHeight="1" thickBot="1">
      <c r="A7" s="94"/>
      <c r="B7" s="573"/>
      <c r="C7" s="175" t="s">
        <v>23</v>
      </c>
      <c r="D7" s="176" t="s">
        <v>24</v>
      </c>
      <c r="E7" s="117" t="s">
        <v>36</v>
      </c>
      <c r="F7" s="117" t="s">
        <v>103</v>
      </c>
      <c r="G7" s="118" t="s">
        <v>35</v>
      </c>
      <c r="H7" s="119" t="s">
        <v>104</v>
      </c>
      <c r="I7" s="179" t="s">
        <v>63</v>
      </c>
      <c r="J7" s="126" t="s">
        <v>45</v>
      </c>
      <c r="K7" s="117" t="s">
        <v>46</v>
      </c>
      <c r="L7" s="127" t="s">
        <v>47</v>
      </c>
      <c r="M7" s="567"/>
      <c r="N7" s="94"/>
      <c r="O7" s="157"/>
      <c r="P7" s="157"/>
      <c r="Q7" s="94"/>
      <c r="R7" s="94"/>
      <c r="S7" s="94"/>
      <c r="T7" s="94"/>
    </row>
    <row r="8" spans="1:20" ht="12.75">
      <c r="A8" s="93"/>
      <c r="B8" s="322" t="str">
        <f>IF(Triggers!B6="","",Triggers!B6)</f>
        <v>Corn</v>
      </c>
      <c r="C8" s="108" t="str">
        <f>Triggers!K6</f>
        <v>no</v>
      </c>
      <c r="D8" s="13" t="str">
        <f>Triggers!J20</f>
        <v>yes</v>
      </c>
      <c r="E8" s="14">
        <f>IF(B8="","",'Data Entry'!$E$7)</f>
        <v>0.833</v>
      </c>
      <c r="F8" s="111">
        <f>IF(B8="","",SUM('Data Entry'!I8:J8))</f>
        <v>100</v>
      </c>
      <c r="G8" s="112">
        <f>IF(B8="","",IF(AND(C8="yes",D8="yes"),ROUND(ROUND(Triggers!C20/Triggers!C6,4)*MIN((Triggers!G6-Triggers!J6),ROUND(Triggers!G6*0.25,2)),2),0))</f>
        <v>0</v>
      </c>
      <c r="H8" s="15">
        <f>IF(B8="","",ROUND(E8*F8,1))</f>
        <v>83.3</v>
      </c>
      <c r="I8" s="18"/>
      <c r="J8" s="128">
        <f>IF(I8&gt;0,ROUND(Triggers!C20/Triggers!C6,4),"")</f>
      </c>
      <c r="K8" s="21">
        <f>IF(J8="","",IF(Triggers!G6-Triggers!J6&lt;0,0,Triggers!G6-Triggers!J6))</f>
      </c>
      <c r="L8" s="129">
        <f>IF(K8="","",ROUND(Triggers!G6*0.25,2))</f>
      </c>
      <c r="M8" s="54">
        <f>IF(B8="","",IF(OR('Data Entry'!M8="Error",'Data Entry'!K24="Error",'Data Entry'!K39="Error"),"Error",IF(OR(C8="no",D8="no",I8&lt;=0),0,ROUND(I8*J8*MIN(K8:L8),0))))</f>
        <v>0</v>
      </c>
      <c r="N8" s="95"/>
      <c r="O8" s="158">
        <f>I9+I10+I11+I12+I13+I14+I15+I16+I17</f>
        <v>0</v>
      </c>
      <c r="P8" s="159"/>
      <c r="Q8" s="93"/>
      <c r="R8" s="93"/>
      <c r="S8" s="93"/>
      <c r="T8" s="93"/>
    </row>
    <row r="9" spans="1:20" ht="12.75">
      <c r="A9" s="93"/>
      <c r="B9" s="323" t="str">
        <f>IF(Triggers!B7="","",Triggers!B7)</f>
        <v>Soybeans</v>
      </c>
      <c r="C9" s="109" t="str">
        <f>Triggers!K7</f>
        <v>no</v>
      </c>
      <c r="D9" s="4" t="str">
        <f>Triggers!J21</f>
        <v>yes</v>
      </c>
      <c r="E9" s="5">
        <f>IF(B9="","",'Data Entry'!$E$7)</f>
        <v>0.833</v>
      </c>
      <c r="F9" s="113">
        <f>IF(B9="","",SUM('Data Entry'!I9:J9))</f>
        <v>100</v>
      </c>
      <c r="G9" s="114">
        <f>IF(B9="","",IF(AND(C9="yes",D9="yes"),ROUND(ROUND(Triggers!C21/Triggers!C7,4)*MIN((Triggers!G7-Triggers!J7),ROUND(Triggers!G7*0.25,2)),2),0))</f>
        <v>0</v>
      </c>
      <c r="H9" s="16">
        <f aca="true" t="shared" si="0" ref="H9:H17">IF(B9="","",ROUND(E9*F9,1))</f>
        <v>83.3</v>
      </c>
      <c r="I9" s="19"/>
      <c r="J9" s="130">
        <f>IF(I9&gt;0,ROUND(Triggers!C21/Triggers!C7,4),"")</f>
      </c>
      <c r="K9" s="22">
        <f>IF(J9="","",IF(Triggers!G7-Triggers!J7&lt;0,0,Triggers!G7-Triggers!J7))</f>
      </c>
      <c r="L9" s="131">
        <f>IF(K9="","",ROUND(Triggers!G7*0.25,2))</f>
      </c>
      <c r="M9" s="54">
        <f>IF(B9="","",IF(OR('Data Entry'!M9="Error",'Data Entry'!K25="Error",'Data Entry'!K40="Error"),"Error",IF(OR(C9="no",D9="no",I9&lt;=0),0,ROUND(I9*J9*MIN(K9:L9),0))))</f>
        <v>0</v>
      </c>
      <c r="N9" s="95"/>
      <c r="O9" s="158">
        <f>I10+I11+I12+I13+I14+I15+I16+I17+I8</f>
        <v>0</v>
      </c>
      <c r="P9" s="159"/>
      <c r="Q9" s="93"/>
      <c r="R9" s="93"/>
      <c r="S9" s="93"/>
      <c r="T9" s="93"/>
    </row>
    <row r="10" spans="1:20" ht="12.75" customHeight="1">
      <c r="A10" s="93"/>
      <c r="B10" s="324" t="str">
        <f>IF(Triggers!B8="","",Triggers!B8)</f>
        <v>Wheat</v>
      </c>
      <c r="C10" s="109" t="str">
        <f>Triggers!K8</f>
        <v>no</v>
      </c>
      <c r="D10" s="4" t="str">
        <f>Triggers!J22</f>
        <v>yes</v>
      </c>
      <c r="E10" s="5">
        <f>IF(B10="","",'Data Entry'!$E$7)</f>
        <v>0.833</v>
      </c>
      <c r="F10" s="113">
        <f>IF(B10="","",SUM('Data Entry'!I10:J10))</f>
        <v>100</v>
      </c>
      <c r="G10" s="114">
        <f>IF(B10="","",IF(AND(C10="yes",D10="yes"),ROUND(ROUND(Triggers!C22/Triggers!C8,4)*MIN((Triggers!G8-Triggers!J8),ROUND(Triggers!G8*0.25,2)),2),0))</f>
        <v>0</v>
      </c>
      <c r="H10" s="16">
        <f t="shared" si="0"/>
        <v>83.3</v>
      </c>
      <c r="I10" s="19"/>
      <c r="J10" s="130">
        <f>IF(I10&gt;0,ROUND(Triggers!C22/Triggers!C8,4),"")</f>
      </c>
      <c r="K10" s="22">
        <f>IF(J10="","",IF(Triggers!G8-Triggers!J8&lt;0,0,Triggers!G8-Triggers!J8))</f>
      </c>
      <c r="L10" s="131">
        <f>IF(K10="","",ROUND(Triggers!G8*0.25,2))</f>
      </c>
      <c r="M10" s="54">
        <f>IF(B10="","",IF(OR('Data Entry'!M10="Error",'Data Entry'!K26="Error",'Data Entry'!K41="Error"),"Error",IF(OR(C10="no",D10="no",I10&lt;=0),0,ROUND(I10*J10*MIN(K10:L10),0))))</f>
        <v>0</v>
      </c>
      <c r="N10" s="95"/>
      <c r="O10" s="158">
        <f>I11+I12+I13+I14+I15+I16+I17+I8+I9</f>
        <v>0</v>
      </c>
      <c r="P10" s="159"/>
      <c r="Q10" s="93"/>
      <c r="R10" s="93"/>
      <c r="S10" s="93"/>
      <c r="T10" s="93"/>
    </row>
    <row r="11" spans="1:20" ht="12.75">
      <c r="A11" s="93"/>
      <c r="B11" s="323" t="str">
        <f>IF(Triggers!B9="","",Triggers!B9)</f>
        <v>Oats</v>
      </c>
      <c r="C11" s="109" t="str">
        <f>Triggers!K9</f>
        <v>no</v>
      </c>
      <c r="D11" s="4" t="str">
        <f>Triggers!J23</f>
        <v>yes</v>
      </c>
      <c r="E11" s="5">
        <f>IF(B11="","",'Data Entry'!$E$7)</f>
        <v>0.833</v>
      </c>
      <c r="F11" s="113">
        <f>IF(B11="","",SUM('Data Entry'!I11:J11))</f>
        <v>100</v>
      </c>
      <c r="G11" s="114">
        <f>IF(B11="","",IF(AND(C11="yes",D11="yes"),ROUND(ROUND(Triggers!C23/Triggers!C9,4)*MIN((Triggers!G9-Triggers!J9),ROUND(Triggers!G9*0.25,2)),2),0))</f>
        <v>0</v>
      </c>
      <c r="H11" s="16">
        <f t="shared" si="0"/>
        <v>83.3</v>
      </c>
      <c r="I11" s="19"/>
      <c r="J11" s="130">
        <f>IF(I11&gt;0,ROUND(Triggers!C23/Triggers!C9,4),"")</f>
      </c>
      <c r="K11" s="22">
        <f>IF(J11="","",IF(Triggers!G9-Triggers!J9&lt;0,0,Triggers!G9-Triggers!J9))</f>
      </c>
      <c r="L11" s="131">
        <f>IF(K11="","",ROUND(Triggers!G9*0.25,2))</f>
      </c>
      <c r="M11" s="54">
        <f>IF(B11="","",IF(OR('Data Entry'!M11="Error",'Data Entry'!K27="Error",'Data Entry'!K42="Error"),"Error",IF(OR(C11="no",D11="no",I11&lt;=0),0,ROUND(I11*J11*MIN(K11:L11),0))))</f>
        <v>0</v>
      </c>
      <c r="N11" s="95"/>
      <c r="O11" s="158">
        <f>I12+I13+I14+I15+I16+I17+I8+I9+I10</f>
        <v>0</v>
      </c>
      <c r="P11" s="159"/>
      <c r="Q11" s="93"/>
      <c r="R11" s="93"/>
      <c r="S11" s="93"/>
      <c r="T11" s="93"/>
    </row>
    <row r="12" spans="1:20" ht="12.75">
      <c r="A12" s="93"/>
      <c r="B12" s="323">
        <f>IF(Triggers!B10="","",Triggers!B10)</f>
      </c>
      <c r="C12" s="109">
        <f>Triggers!K10</f>
      </c>
      <c r="D12" s="4">
        <f>Triggers!J24</f>
      </c>
      <c r="E12" s="5">
        <f>IF(B12="","",'Data Entry'!$E$7)</f>
      </c>
      <c r="F12" s="113">
        <f>IF(B12="","",SUM('Data Entry'!I12:J12))</f>
      </c>
      <c r="G12" s="114">
        <f>IF(B12="","",IF(AND(C12="yes",D12="yes"),ROUND(ROUND(Triggers!C24/Triggers!C10,4)*MIN((Triggers!G10-Triggers!J10),ROUND(Triggers!G10*0.25,2)),2),0))</f>
      </c>
      <c r="H12" s="16">
        <f t="shared" si="0"/>
      </c>
      <c r="I12" s="19"/>
      <c r="J12" s="130">
        <f>IF(I12&gt;0,ROUND(Triggers!C24/Triggers!C10,4),"")</f>
      </c>
      <c r="K12" s="22">
        <f>IF(J12="","",IF(Triggers!G10-Triggers!J10&lt;0,0,Triggers!G10-Triggers!J10))</f>
      </c>
      <c r="L12" s="131">
        <f>IF(K12="","",ROUND(Triggers!G10*0.25,2))</f>
      </c>
      <c r="M12" s="54">
        <f>IF(B12="","",IF(OR('Data Entry'!M12="Error",'Data Entry'!K28="Error",'Data Entry'!K43="Error"),"Error",IF(OR(C12="no",D12="no",I12&lt;=0),0,ROUND(I12*J12*MIN(K12:L12),0))))</f>
      </c>
      <c r="N12" s="95"/>
      <c r="O12" s="158">
        <f>I13+I14+I15+I16+I17+I8+I9+I10+I11</f>
        <v>0</v>
      </c>
      <c r="P12" s="159"/>
      <c r="Q12" s="93"/>
      <c r="R12" s="93"/>
      <c r="S12" s="93"/>
      <c r="T12" s="93"/>
    </row>
    <row r="13" spans="1:20" ht="12.75">
      <c r="A13" s="93"/>
      <c r="B13" s="323">
        <f>IF(Triggers!B11="","",Triggers!B11)</f>
      </c>
      <c r="C13" s="109">
        <f>Triggers!K11</f>
      </c>
      <c r="D13" s="4">
        <f>Triggers!J25</f>
      </c>
      <c r="E13" s="5">
        <f>IF(B13="","",'Data Entry'!$E$7)</f>
      </c>
      <c r="F13" s="113">
        <f>IF(B13="","",SUM('Data Entry'!I13:J13))</f>
      </c>
      <c r="G13" s="114">
        <f>IF(B13="","",IF(AND(C13="yes",D13="yes"),ROUND(ROUND(Triggers!C25/Triggers!C11,4)*MIN((Triggers!G11-Triggers!J11),ROUND(Triggers!G11*0.25,2)),2),0))</f>
      </c>
      <c r="H13" s="16">
        <f t="shared" si="0"/>
      </c>
      <c r="I13" s="19"/>
      <c r="J13" s="130">
        <f>IF(I13&gt;0,ROUND(Triggers!C25/Triggers!C11,4),"")</f>
      </c>
      <c r="K13" s="22">
        <f>IF(J13="","",IF(Triggers!G11-Triggers!J11&lt;0,0,Triggers!G11-Triggers!J11))</f>
      </c>
      <c r="L13" s="131">
        <f>IF(K13="","",ROUND(Triggers!G11*0.25,2))</f>
      </c>
      <c r="M13" s="54">
        <f>IF(B13="","",IF(OR('Data Entry'!M13="Error",'Data Entry'!K29="Error",'Data Entry'!K44="Error"),"Error",IF(OR(C13="no",D13="no",I13&lt;=0),0,ROUND(I13*J13*MIN(K13:L13),0))))</f>
      </c>
      <c r="N13" s="95"/>
      <c r="O13" s="158">
        <f>I14+I15+I16+I17+I8+I9+I10+I11+I12</f>
        <v>0</v>
      </c>
      <c r="P13" s="159"/>
      <c r="Q13" s="93"/>
      <c r="R13" s="93"/>
      <c r="S13" s="93"/>
      <c r="T13" s="93"/>
    </row>
    <row r="14" spans="1:20" ht="12.75">
      <c r="A14" s="93"/>
      <c r="B14" s="323">
        <f>IF(Triggers!B12="","",Triggers!B12)</f>
      </c>
      <c r="C14" s="109">
        <f>Triggers!K12</f>
      </c>
      <c r="D14" s="4">
        <f>Triggers!J26</f>
      </c>
      <c r="E14" s="5">
        <f>IF(B14="","",'Data Entry'!$E$7)</f>
      </c>
      <c r="F14" s="113">
        <f>IF(B14="","",SUM('Data Entry'!I14:J14))</f>
      </c>
      <c r="G14" s="114">
        <f>IF(B14="","",IF(AND(C14="yes",D14="yes"),ROUND(ROUND(Triggers!C26/Triggers!C12,4)*MIN((Triggers!G12-Triggers!J12),ROUND(Triggers!G12*0.25,2)),2),0))</f>
      </c>
      <c r="H14" s="16">
        <f t="shared" si="0"/>
      </c>
      <c r="I14" s="19"/>
      <c r="J14" s="130">
        <f>IF(I14&gt;0,ROUND(Triggers!C26/Triggers!C12,4),"")</f>
      </c>
      <c r="K14" s="22">
        <f>IF(J14="","",IF(Triggers!G12-Triggers!J12&lt;0,0,Triggers!G12-Triggers!J12))</f>
      </c>
      <c r="L14" s="131">
        <f>IF(K14="","",ROUND(Triggers!G12*0.25,2))</f>
      </c>
      <c r="M14" s="54">
        <f>IF(B14="","",IF(OR('Data Entry'!M14="Error",'Data Entry'!K30="Error",'Data Entry'!K45="Error"),"Error",IF(OR(C14="no",D14="no",I14&lt;=0),0,ROUND(I14*J14*MIN(K14:L14),0))))</f>
      </c>
      <c r="N14" s="95"/>
      <c r="O14" s="158">
        <f>I15+I16+I17+I8+I9+I10+I11+I12+I13</f>
        <v>0</v>
      </c>
      <c r="P14" s="159"/>
      <c r="Q14" s="93"/>
      <c r="R14" s="93"/>
      <c r="S14" s="93"/>
      <c r="T14" s="93"/>
    </row>
    <row r="15" spans="1:20" ht="12.75">
      <c r="A15" s="93"/>
      <c r="B15" s="323">
        <f>IF(Triggers!B13="","",Triggers!B13)</f>
      </c>
      <c r="C15" s="109">
        <f>Triggers!K13</f>
      </c>
      <c r="D15" s="4">
        <f>Triggers!J27</f>
      </c>
      <c r="E15" s="5">
        <f>IF(B15="","",'Data Entry'!$E$7)</f>
      </c>
      <c r="F15" s="113">
        <f>IF(B15="","",SUM('Data Entry'!I15:J15))</f>
      </c>
      <c r="G15" s="114">
        <f>IF(B15="","",IF(AND(C15="yes",D15="yes"),ROUND(ROUND(Triggers!C27/Triggers!C13,4)*MIN((Triggers!G13-Triggers!J13),ROUND(Triggers!G13*0.25,2)),2),0))</f>
      </c>
      <c r="H15" s="16">
        <f t="shared" si="0"/>
      </c>
      <c r="I15" s="19"/>
      <c r="J15" s="130">
        <f>IF(I15&gt;0,ROUND(Triggers!C27/Triggers!C13,4),"")</f>
      </c>
      <c r="K15" s="22">
        <f>IF(J15="","",IF(Triggers!G13-Triggers!J13&lt;0,0,Triggers!G13-Triggers!J13))</f>
      </c>
      <c r="L15" s="131">
        <f>IF(K15="","",ROUND(Triggers!G13*0.25,2))</f>
      </c>
      <c r="M15" s="54">
        <f>IF(B15="","",IF(OR('Data Entry'!M15="Error",'Data Entry'!K31="Error",'Data Entry'!K46="Error"),"Error",IF(OR(C15="no",D15="no",I15&lt;=0),0,ROUND(I15*J15*MIN(K15:L15),0))))</f>
      </c>
      <c r="N15" s="95"/>
      <c r="O15" s="158">
        <f>I16+I17+I8+I9+I10+I11+I12+I13+I14</f>
        <v>0</v>
      </c>
      <c r="P15" s="159"/>
      <c r="Q15" s="93"/>
      <c r="R15" s="93"/>
      <c r="S15" s="93"/>
      <c r="T15" s="93"/>
    </row>
    <row r="16" spans="1:20" ht="12.75">
      <c r="A16" s="93"/>
      <c r="B16" s="323">
        <f>IF(Triggers!B14="","",Triggers!B14)</f>
      </c>
      <c r="C16" s="109">
        <f>Triggers!K14</f>
      </c>
      <c r="D16" s="4">
        <f>Triggers!J28</f>
      </c>
      <c r="E16" s="5">
        <f>IF(B16="","",'Data Entry'!$E$7)</f>
      </c>
      <c r="F16" s="113">
        <f>IF(B16="","",SUM('Data Entry'!I16:J16))</f>
      </c>
      <c r="G16" s="114">
        <f>IF(B16="","",IF(AND(C16="yes",D16="yes"),ROUND(ROUND(Triggers!C28/Triggers!C14,4)*MIN((Triggers!G14-Triggers!J14),ROUND(Triggers!G14*0.25,2)),2),0))</f>
      </c>
      <c r="H16" s="16">
        <f t="shared" si="0"/>
      </c>
      <c r="I16" s="19"/>
      <c r="J16" s="130">
        <f>IF(I16&gt;0,ROUND(Triggers!C28/Triggers!C14,4),"")</f>
      </c>
      <c r="K16" s="22">
        <f>IF(J16="","",IF(Triggers!G14-Triggers!J14&lt;0,0,Triggers!G14-Triggers!J14))</f>
      </c>
      <c r="L16" s="131">
        <f>IF(K16="","",ROUND(Triggers!G14*0.25,2))</f>
      </c>
      <c r="M16" s="54">
        <f>IF(B16="","",IF(OR('Data Entry'!M16="Error",'Data Entry'!K32="Error",'Data Entry'!K47="Error"),"Error",IF(OR(C16="no",D16="no",I16&lt;=0),0,ROUND(I16*J16*MIN(K16:L16),0))))</f>
      </c>
      <c r="N16" s="95"/>
      <c r="O16" s="158">
        <f>I17+I8+I9+I10+I11+I12+I13+I14+I15</f>
        <v>0</v>
      </c>
      <c r="P16" s="159"/>
      <c r="Q16" s="93"/>
      <c r="R16" s="93"/>
      <c r="S16" s="93"/>
      <c r="T16" s="93"/>
    </row>
    <row r="17" spans="1:20" ht="13.5" thickBot="1">
      <c r="A17" s="93"/>
      <c r="B17" s="325">
        <f>IF(Triggers!B15="","",Triggers!B15)</f>
      </c>
      <c r="C17" s="110">
        <f>Triggers!K15</f>
      </c>
      <c r="D17" s="6">
        <f>Triggers!J29</f>
      </c>
      <c r="E17" s="7">
        <f>IF(B17="","",'Data Entry'!$E$7)</f>
      </c>
      <c r="F17" s="115">
        <f>IF(B17="","",SUM('Data Entry'!I17:J17))</f>
      </c>
      <c r="G17" s="116">
        <f>IF(B17="","",IF(AND(C17="yes",D17="yes"),ROUND(ROUND(Triggers!C29/Triggers!C15,4)*MIN((Triggers!G15-Triggers!J15),ROUND(Triggers!G15*0.25,2)),2),0))</f>
      </c>
      <c r="H17" s="17">
        <f t="shared" si="0"/>
      </c>
      <c r="I17" s="20"/>
      <c r="J17" s="132">
        <f>IF(I17&gt;0,ROUND(Triggers!C29/Triggers!C15,4),"")</f>
      </c>
      <c r="K17" s="23">
        <f>IF(J17="","",IF(Triggers!G15-Triggers!J15&lt;0,0,Triggers!G15-Triggers!J15))</f>
      </c>
      <c r="L17" s="133">
        <f>IF(K17="","",ROUND(Triggers!G15*0.25,2))</f>
      </c>
      <c r="M17" s="223">
        <f>IF(B17="","",IF(OR('Data Entry'!M17="Error",'Data Entry'!K33="Error",'Data Entry'!K48="Error"),"Error",IF(OR(C17="no",D17="no",I17&lt;=0),0,ROUND(I17*J17*MIN(K17:L17),0))))</f>
      </c>
      <c r="N17" s="95"/>
      <c r="O17" s="158">
        <f>I8+I9+I10+I11+I12+I13+I14+I15+I16</f>
        <v>0</v>
      </c>
      <c r="P17" s="159"/>
      <c r="Q17" s="93"/>
      <c r="R17" s="93"/>
      <c r="S17" s="93"/>
      <c r="T17" s="93"/>
    </row>
    <row r="18" spans="1:20" ht="13.5" customHeight="1" thickBot="1">
      <c r="A18" s="93"/>
      <c r="B18" s="98"/>
      <c r="C18" s="99"/>
      <c r="D18" s="539" t="str">
        <f>IF(I18=0,"Maximum Payment Acres have been designated","Additional acres that may be designated:    ")</f>
        <v>Additional acres that may be designated:    </v>
      </c>
      <c r="E18" s="539"/>
      <c r="F18" s="539"/>
      <c r="G18" s="539"/>
      <c r="H18" s="539"/>
      <c r="I18" s="174">
        <f>(MIN(SUM(H8:H17),I5))-(SUM(I8:I17))</f>
        <v>200</v>
      </c>
      <c r="J18" s="123"/>
      <c r="K18" s="123"/>
      <c r="L18" s="123"/>
      <c r="M18" s="224">
        <f>IF(OR(M8="Error",M9="Error",M10="Error",M11="Error",M12="Error",M13="Error",M14="Error",M15="Error",M16="Error",M17="Error"),"Error",SUM(M8:M17))</f>
        <v>0</v>
      </c>
      <c r="N18" s="93"/>
      <c r="O18" s="159"/>
      <c r="P18" s="159"/>
      <c r="Q18" s="93"/>
      <c r="R18" s="93"/>
      <c r="S18" s="93"/>
      <c r="T18" s="93"/>
    </row>
    <row r="19" spans="1:20" ht="9" customHeight="1" thickBot="1">
      <c r="A19" s="93"/>
      <c r="B19" s="98"/>
      <c r="C19" s="98"/>
      <c r="D19" s="98"/>
      <c r="E19" s="98"/>
      <c r="F19" s="98"/>
      <c r="G19" s="98"/>
      <c r="H19" s="98"/>
      <c r="I19" s="93"/>
      <c r="J19" s="93"/>
      <c r="K19" s="93"/>
      <c r="L19" s="93"/>
      <c r="M19" s="93"/>
      <c r="N19" s="93"/>
      <c r="O19" s="159"/>
      <c r="P19" s="159"/>
      <c r="Q19" s="93"/>
      <c r="R19" s="93"/>
      <c r="S19" s="93"/>
      <c r="T19" s="93"/>
    </row>
    <row r="20" spans="1:20" ht="18" customHeight="1">
      <c r="A20" s="93"/>
      <c r="B20" s="535" t="s">
        <v>33</v>
      </c>
      <c r="C20" s="540" t="s">
        <v>83</v>
      </c>
      <c r="D20" s="541"/>
      <c r="E20" s="541"/>
      <c r="F20" s="541"/>
      <c r="G20" s="541"/>
      <c r="H20" s="542"/>
      <c r="I20" s="554" t="s">
        <v>48</v>
      </c>
      <c r="J20" s="555"/>
      <c r="K20" s="555"/>
      <c r="L20" s="555"/>
      <c r="M20" s="556"/>
      <c r="N20" s="93"/>
      <c r="O20" s="156"/>
      <c r="P20" s="93"/>
      <c r="Q20" s="93"/>
      <c r="R20" s="93"/>
      <c r="S20" s="93"/>
      <c r="T20" s="93"/>
    </row>
    <row r="21" spans="1:20" ht="15.75" customHeight="1" thickBot="1">
      <c r="A21" s="93"/>
      <c r="B21" s="536"/>
      <c r="C21" s="537" t="s">
        <v>29</v>
      </c>
      <c r="D21" s="534"/>
      <c r="E21" s="534" t="s">
        <v>30</v>
      </c>
      <c r="F21" s="534"/>
      <c r="G21" s="543" t="s">
        <v>27</v>
      </c>
      <c r="H21" s="544"/>
      <c r="I21" s="559" t="s">
        <v>82</v>
      </c>
      <c r="J21" s="560"/>
      <c r="K21" s="560" t="s">
        <v>34</v>
      </c>
      <c r="L21" s="560"/>
      <c r="M21" s="10" t="s">
        <v>27</v>
      </c>
      <c r="N21" s="93"/>
      <c r="O21" s="93"/>
      <c r="P21" s="93"/>
      <c r="Q21" s="93"/>
      <c r="R21" s="93"/>
      <c r="S21" s="93"/>
      <c r="T21" s="93"/>
    </row>
    <row r="22" spans="1:20" ht="12.75">
      <c r="A22" s="93"/>
      <c r="B22" s="8" t="str">
        <f>IF('Data Entry'!D8="","",'Data Entry'!D8)</f>
        <v>Corn</v>
      </c>
      <c r="C22" s="533">
        <f>IF(B22="","",IF(AND('Data Entry'!F8&gt;0,'Data Entry'!H52=""),"Direct Rate Missing",ROUND('Data Entry'!F8*'Data Entry'!$E$7*'Data Entry'!H52*'Data Entry'!G8,0)))</f>
        <v>1166</v>
      </c>
      <c r="D22" s="533"/>
      <c r="E22" s="533">
        <f>IF(B22="","",IF('Data Entry'!F8&gt;0,IF(OR('Data Entry'!I52="",'Data Entry'!I52=0),"Target Price Missing",ROUND('Data Entry'!F8*0.85*'Data Entry'!H8*'Data Entry'!J52,0)),0))</f>
        <v>0</v>
      </c>
      <c r="F22" s="533"/>
      <c r="G22" s="545">
        <f>SUM(C22:F22)</f>
        <v>1166</v>
      </c>
      <c r="H22" s="546"/>
      <c r="I22" s="552">
        <f>IF(B22="","",IF(AND('Data Entry'!F8&gt;0,'Data Entry'!H52=""),"Direct Rate Missing",ROUND(C22*0.8,0)))</f>
        <v>933</v>
      </c>
      <c r="J22" s="553"/>
      <c r="K22" s="558">
        <f aca="true" t="shared" si="1" ref="K22:K31">M8</f>
        <v>0</v>
      </c>
      <c r="L22" s="558"/>
      <c r="M22" s="54">
        <f>IF(K22="Error","Error",SUM(I22:L22))</f>
        <v>933</v>
      </c>
      <c r="N22" s="93"/>
      <c r="O22" s="93"/>
      <c r="P22" s="93"/>
      <c r="Q22" s="93"/>
      <c r="R22" s="93"/>
      <c r="S22" s="93"/>
      <c r="T22" s="93"/>
    </row>
    <row r="23" spans="1:20" ht="12.75" customHeight="1">
      <c r="A23" s="93"/>
      <c r="B23" s="8" t="str">
        <f>IF('Data Entry'!D9="","",'Data Entry'!D9)</f>
        <v>Soybeans</v>
      </c>
      <c r="C23" s="530">
        <f>IF(B23="","",IF(AND('Data Entry'!F9&gt;0,'Data Entry'!H53=""),"Direct Rate Missing",ROUND('Data Entry'!F9*'Data Entry'!$E$7*'Data Entry'!H53*'Data Entry'!G9,0)))</f>
        <v>458</v>
      </c>
      <c r="D23" s="531"/>
      <c r="E23" s="526">
        <f>IF(B23="","",IF('Data Entry'!F9&gt;0,IF(OR('Data Entry'!I53="",'Data Entry'!I53=0),"Target Price Missing",ROUND('Data Entry'!F9*0.85*'Data Entry'!H9*'Data Entry'!J53,0)),0))</f>
        <v>0</v>
      </c>
      <c r="F23" s="526"/>
      <c r="G23" s="545">
        <f aca="true" t="shared" si="2" ref="G23:G31">SUM(C23:F23)</f>
        <v>458</v>
      </c>
      <c r="H23" s="546"/>
      <c r="I23" s="528">
        <f>IF(B23="","",IF(AND('Data Entry'!F9&gt;0,'Data Entry'!H53=""),"Direct Rate Missing",ROUND(C23*0.8,0)))</f>
        <v>366</v>
      </c>
      <c r="J23" s="529"/>
      <c r="K23" s="557">
        <f t="shared" si="1"/>
        <v>0</v>
      </c>
      <c r="L23" s="557"/>
      <c r="M23" s="54">
        <f aca="true" t="shared" si="3" ref="M23:M31">IF(K23="Error","Error",SUM(I23:L23))</f>
        <v>366</v>
      </c>
      <c r="N23" s="93"/>
      <c r="O23" s="93"/>
      <c r="P23" s="93"/>
      <c r="Q23" s="93"/>
      <c r="R23" s="93"/>
      <c r="S23" s="93"/>
      <c r="T23" s="93"/>
    </row>
    <row r="24" spans="1:20" ht="12.75">
      <c r="A24" s="93"/>
      <c r="B24" s="8" t="str">
        <f>IF('Data Entry'!D10="","",'Data Entry'!D10)</f>
        <v>Wheat</v>
      </c>
      <c r="C24" s="530">
        <f>IF(B24="","",IF(AND('Data Entry'!F10&gt;0,'Data Entry'!H54=""),"Direct Rate Missing",ROUND('Data Entry'!F10*'Data Entry'!$E$7*'Data Entry'!H54*'Data Entry'!G10,0)))</f>
        <v>1083</v>
      </c>
      <c r="D24" s="531"/>
      <c r="E24" s="526">
        <f>IF(B24="","",IF('Data Entry'!F10&gt;0,IF(OR('Data Entry'!I54="",'Data Entry'!I54=0),"Target Price Missing",ROUND('Data Entry'!F10*0.85*'Data Entry'!H10*'Data Entry'!J54,0)),0))</f>
        <v>0</v>
      </c>
      <c r="F24" s="526"/>
      <c r="G24" s="545">
        <f t="shared" si="2"/>
        <v>1083</v>
      </c>
      <c r="H24" s="546"/>
      <c r="I24" s="528">
        <f>IF(B24="","",IF(AND('Data Entry'!F10&gt;0,'Data Entry'!H54=""),"Direct Rate Missing",ROUND(C24*0.8,0)))</f>
        <v>866</v>
      </c>
      <c r="J24" s="529"/>
      <c r="K24" s="557">
        <f t="shared" si="1"/>
        <v>0</v>
      </c>
      <c r="L24" s="557"/>
      <c r="M24" s="54">
        <f t="shared" si="3"/>
        <v>866</v>
      </c>
      <c r="N24" s="93"/>
      <c r="O24" s="93"/>
      <c r="P24" s="93"/>
      <c r="Q24" s="93"/>
      <c r="R24" s="93"/>
      <c r="S24" s="93"/>
      <c r="T24" s="93"/>
    </row>
    <row r="25" spans="1:20" ht="12.75">
      <c r="A25" s="93"/>
      <c r="B25" s="8" t="str">
        <f>IF('Data Entry'!D11="","",'Data Entry'!D11)</f>
        <v>Oats</v>
      </c>
      <c r="C25" s="530">
        <f>IF(B25="","",IF(AND('Data Entry'!F11&gt;0,'Data Entry'!H55=""),"Direct Rate Missing",ROUND('Data Entry'!F11*'Data Entry'!$E$7*'Data Entry'!H55*'Data Entry'!G11,0)))</f>
        <v>50</v>
      </c>
      <c r="D25" s="531"/>
      <c r="E25" s="526">
        <f>IF(B25="","",IF('Data Entry'!F11&gt;0,IF(OR('Data Entry'!I55="",'Data Entry'!I55=0),"Target Price Missing",ROUND('Data Entry'!F11*0.85*'Data Entry'!H11*'Data Entry'!J55,0)),0))</f>
        <v>0</v>
      </c>
      <c r="F25" s="526"/>
      <c r="G25" s="545">
        <f t="shared" si="2"/>
        <v>50</v>
      </c>
      <c r="H25" s="546"/>
      <c r="I25" s="528">
        <f>IF(B25="","",IF(AND('Data Entry'!F11&gt;0,'Data Entry'!H55=""),"Direct Rate Missing",ROUND(C25*0.8,0)))</f>
        <v>40</v>
      </c>
      <c r="J25" s="529"/>
      <c r="K25" s="557">
        <f t="shared" si="1"/>
        <v>0</v>
      </c>
      <c r="L25" s="557"/>
      <c r="M25" s="54">
        <f t="shared" si="3"/>
        <v>40</v>
      </c>
      <c r="N25" s="93"/>
      <c r="O25" s="93"/>
      <c r="P25" s="93"/>
      <c r="Q25" s="93"/>
      <c r="R25" s="93"/>
      <c r="S25" s="93"/>
      <c r="T25" s="93"/>
    </row>
    <row r="26" spans="1:20" ht="12.75">
      <c r="A26" s="93"/>
      <c r="B26" s="8">
        <f>IF('Data Entry'!D12="","",'Data Entry'!D12)</f>
      </c>
      <c r="C26" s="530">
        <f>IF(B26="","",IF(AND('Data Entry'!F12&gt;0,'Data Entry'!H56=""),"Direct Rate Missing",ROUND('Data Entry'!F12*'Data Entry'!$E$7*'Data Entry'!H56*'Data Entry'!G12,0)))</f>
      </c>
      <c r="D26" s="531"/>
      <c r="E26" s="526">
        <f>IF(B26="","",IF('Data Entry'!F12&gt;0,IF(OR('Data Entry'!I56="",'Data Entry'!I56=0),"Target Price Missing",ROUND('Data Entry'!F12*0.85*'Data Entry'!H12*'Data Entry'!J56,0)),0))</f>
      </c>
      <c r="F26" s="526"/>
      <c r="G26" s="545">
        <f t="shared" si="2"/>
        <v>0</v>
      </c>
      <c r="H26" s="546"/>
      <c r="I26" s="528">
        <f>IF(B26="","",IF(AND('Data Entry'!F12&gt;0,'Data Entry'!H56=""),"Direct Rate Missing",ROUND(C26*0.8,0)))</f>
      </c>
      <c r="J26" s="529"/>
      <c r="K26" s="557">
        <f t="shared" si="1"/>
      </c>
      <c r="L26" s="557"/>
      <c r="M26" s="54">
        <f t="shared" si="3"/>
        <v>0</v>
      </c>
      <c r="N26" s="93"/>
      <c r="O26" s="93"/>
      <c r="P26" s="93"/>
      <c r="Q26" s="93"/>
      <c r="R26" s="93"/>
      <c r="S26" s="93"/>
      <c r="T26" s="93"/>
    </row>
    <row r="27" spans="1:20" ht="12.75">
      <c r="A27" s="93"/>
      <c r="B27" s="8">
        <f>IF('Data Entry'!D13="","",'Data Entry'!D13)</f>
      </c>
      <c r="C27" s="530">
        <f>IF(B27="","",IF(AND('Data Entry'!F13&gt;0,'Data Entry'!H57=""),"Direct Rate Missing",ROUND('Data Entry'!F13*'Data Entry'!$E$7*'Data Entry'!H57*'Data Entry'!G13,0)))</f>
      </c>
      <c r="D27" s="531"/>
      <c r="E27" s="526">
        <f>IF(B27="","",IF('Data Entry'!F13&gt;0,IF(OR('Data Entry'!I57="",'Data Entry'!I57=0),"Target Price Missing",ROUND('Data Entry'!F13*0.85*'Data Entry'!H13*'Data Entry'!J57,0)),0))</f>
      </c>
      <c r="F27" s="526"/>
      <c r="G27" s="545">
        <f t="shared" si="2"/>
        <v>0</v>
      </c>
      <c r="H27" s="546"/>
      <c r="I27" s="528">
        <f>IF(B27="","",IF(AND('Data Entry'!F13&gt;0,'Data Entry'!H57=""),"Direct Rate Missing",ROUND(C27*0.8,0)))</f>
      </c>
      <c r="J27" s="529"/>
      <c r="K27" s="557">
        <f t="shared" si="1"/>
      </c>
      <c r="L27" s="557"/>
      <c r="M27" s="54">
        <f t="shared" si="3"/>
        <v>0</v>
      </c>
      <c r="N27" s="93"/>
      <c r="O27" s="93"/>
      <c r="P27" s="93"/>
      <c r="Q27" s="93"/>
      <c r="R27" s="93"/>
      <c r="S27" s="93"/>
      <c r="T27" s="93"/>
    </row>
    <row r="28" spans="1:20" ht="12.75">
      <c r="A28" s="93"/>
      <c r="B28" s="8">
        <f>IF('Data Entry'!D14="","",'Data Entry'!D14)</f>
      </c>
      <c r="C28" s="530">
        <f>IF(B28="","",IF(AND('Data Entry'!F14&gt;0,'Data Entry'!H58=""),"Direct Rate Missing",ROUND('Data Entry'!F14*'Data Entry'!$E$7*'Data Entry'!H58*'Data Entry'!G14,0)))</f>
      </c>
      <c r="D28" s="531"/>
      <c r="E28" s="526">
        <f>IF(B28="","",IF('Data Entry'!F14&gt;0,IF(OR('Data Entry'!I58="",'Data Entry'!I58=0),"Target Price Missing",ROUND('Data Entry'!F14*0.85*'Data Entry'!H14*'Data Entry'!J58,0)),0))</f>
      </c>
      <c r="F28" s="526"/>
      <c r="G28" s="545">
        <f t="shared" si="2"/>
        <v>0</v>
      </c>
      <c r="H28" s="546"/>
      <c r="I28" s="528">
        <f>IF(B28="","",IF(AND('Data Entry'!F14&gt;0,'Data Entry'!H58=""),"Direct Rate Missing",ROUND(C28*0.8,0)))</f>
      </c>
      <c r="J28" s="529"/>
      <c r="K28" s="557">
        <f t="shared" si="1"/>
      </c>
      <c r="L28" s="557"/>
      <c r="M28" s="54">
        <f t="shared" si="3"/>
        <v>0</v>
      </c>
      <c r="N28" s="93"/>
      <c r="O28" s="93"/>
      <c r="P28" s="93"/>
      <c r="Q28" s="93"/>
      <c r="R28" s="93"/>
      <c r="S28" s="93"/>
      <c r="T28" s="93"/>
    </row>
    <row r="29" spans="1:20" ht="12.75">
      <c r="A29" s="93"/>
      <c r="B29" s="8">
        <f>IF('Data Entry'!D15="","",'Data Entry'!D15)</f>
      </c>
      <c r="C29" s="530">
        <f>IF(B29="","",IF(AND('Data Entry'!F15&gt;0,'Data Entry'!H59=""),"Direct Rate Missing",ROUND('Data Entry'!F15*'Data Entry'!$E$7*'Data Entry'!H59*'Data Entry'!G15,0)))</f>
      </c>
      <c r="D29" s="531"/>
      <c r="E29" s="526">
        <f>IF(B29="","",IF('Data Entry'!F15&gt;0,IF(OR('Data Entry'!I59="",'Data Entry'!I59=0),"Target Price Missing",ROUND('Data Entry'!F15*0.85*'Data Entry'!H15*'Data Entry'!J59,0)),0))</f>
      </c>
      <c r="F29" s="526"/>
      <c r="G29" s="545">
        <f t="shared" si="2"/>
        <v>0</v>
      </c>
      <c r="H29" s="546"/>
      <c r="I29" s="528">
        <f>IF(B29="","",IF(AND('Data Entry'!F15&gt;0,'Data Entry'!H59=""),"Direct Rate Missing",ROUND(C29*0.8,0)))</f>
      </c>
      <c r="J29" s="529"/>
      <c r="K29" s="557">
        <f t="shared" si="1"/>
      </c>
      <c r="L29" s="557"/>
      <c r="M29" s="54">
        <f t="shared" si="3"/>
        <v>0</v>
      </c>
      <c r="N29" s="93"/>
      <c r="O29" s="93"/>
      <c r="P29" s="93"/>
      <c r="Q29" s="93"/>
      <c r="R29" s="93"/>
      <c r="S29" s="93"/>
      <c r="T29" s="93"/>
    </row>
    <row r="30" spans="1:20" ht="12.75">
      <c r="A30" s="93"/>
      <c r="B30" s="8">
        <f>IF('Data Entry'!D16="","",'Data Entry'!D16)</f>
      </c>
      <c r="C30" s="530">
        <f>IF(B30="","",IF(AND('Data Entry'!F16&gt;0,'Data Entry'!H60=""),"Direct Rate Missing",ROUND('Data Entry'!F16*'Data Entry'!$E$7*'Data Entry'!H60*'Data Entry'!G16,0)))</f>
      </c>
      <c r="D30" s="531"/>
      <c r="E30" s="526">
        <f>IF(B30="","",IF('Data Entry'!F16&gt;0,IF(OR('Data Entry'!I60="",'Data Entry'!I60=0),"Target Price Missing",ROUND('Data Entry'!F16*0.85*'Data Entry'!H16*'Data Entry'!J60,0)),0))</f>
      </c>
      <c r="F30" s="526"/>
      <c r="G30" s="545">
        <f t="shared" si="2"/>
        <v>0</v>
      </c>
      <c r="H30" s="546"/>
      <c r="I30" s="528">
        <f>IF(B30="","",IF(AND('Data Entry'!F16&gt;0,'Data Entry'!H60=""),"Direct Rate Missing",ROUND(C30*0.8,0)))</f>
      </c>
      <c r="J30" s="529"/>
      <c r="K30" s="557">
        <f t="shared" si="1"/>
      </c>
      <c r="L30" s="557"/>
      <c r="M30" s="54">
        <f t="shared" si="3"/>
        <v>0</v>
      </c>
      <c r="N30" s="93"/>
      <c r="O30" s="93"/>
      <c r="P30" s="93"/>
      <c r="Q30" s="93"/>
      <c r="R30" s="93"/>
      <c r="S30" s="93"/>
      <c r="T30" s="93"/>
    </row>
    <row r="31" spans="1:20" ht="13.5" thickBot="1">
      <c r="A31" s="93"/>
      <c r="B31" s="9">
        <f>IF('Data Entry'!D17="","",'Data Entry'!D17)</f>
      </c>
      <c r="C31" s="530">
        <f>IF(B31="","",IF(AND('Data Entry'!F17&gt;0,'Data Entry'!H61=""),"Direct Rate Missing",ROUND('Data Entry'!F17*'Data Entry'!$E$7*'Data Entry'!H61*'Data Entry'!G17,0)))</f>
      </c>
      <c r="D31" s="531"/>
      <c r="E31" s="526">
        <f>IF(B31="","",IF('Data Entry'!F17&gt;0,IF(OR('Data Entry'!I61="",'Data Entry'!I61=0),"Target Price Missing",ROUND('Data Entry'!F17*0.85*'Data Entry'!H17*'Data Entry'!J61,0)),0))</f>
      </c>
      <c r="F31" s="526"/>
      <c r="G31" s="545">
        <f t="shared" si="2"/>
        <v>0</v>
      </c>
      <c r="H31" s="546"/>
      <c r="I31" s="528">
        <f>IF(B31="","",IF(AND('Data Entry'!F17&gt;0,'Data Entry'!H61=""),"Direct Rate Missing",ROUND(C31*0.8,0)))</f>
      </c>
      <c r="J31" s="529"/>
      <c r="K31" s="527">
        <f t="shared" si="1"/>
      </c>
      <c r="L31" s="527"/>
      <c r="M31" s="54">
        <f t="shared" si="3"/>
        <v>0</v>
      </c>
      <c r="N31" s="93"/>
      <c r="O31" s="93"/>
      <c r="P31" s="93"/>
      <c r="Q31" s="93"/>
      <c r="R31" s="93"/>
      <c r="S31" s="93"/>
      <c r="T31" s="93"/>
    </row>
    <row r="32" spans="1:20" ht="13.5" thickBot="1">
      <c r="A32" s="93"/>
      <c r="B32" s="93"/>
      <c r="C32" s="532">
        <f>SUM(C22:D31)</f>
        <v>2757</v>
      </c>
      <c r="D32" s="525"/>
      <c r="E32" s="524">
        <f>SUM(E22:F31)</f>
        <v>0</v>
      </c>
      <c r="F32" s="525"/>
      <c r="G32" s="549">
        <f>SUM(G22:H31)</f>
        <v>2757</v>
      </c>
      <c r="H32" s="550"/>
      <c r="I32" s="547">
        <f>SUM(I22:J31)</f>
        <v>2205</v>
      </c>
      <c r="J32" s="548"/>
      <c r="K32" s="548">
        <f>SUM(K22:L31)</f>
        <v>0</v>
      </c>
      <c r="L32" s="551"/>
      <c r="M32" s="11">
        <f>IF(M18="Error","Error",I32+K32)</f>
        <v>2205</v>
      </c>
      <c r="N32" s="93"/>
      <c r="O32" s="93"/>
      <c r="P32" s="93"/>
      <c r="Q32" s="93"/>
      <c r="R32" s="93"/>
      <c r="S32" s="93"/>
      <c r="T32" s="93"/>
    </row>
    <row r="33" spans="1:20" ht="12.75">
      <c r="A33" s="93"/>
      <c r="B33" s="93"/>
      <c r="C33" s="97"/>
      <c r="D33" s="97"/>
      <c r="E33" s="97"/>
      <c r="F33" s="93"/>
      <c r="G33" s="93"/>
      <c r="H33" s="93"/>
      <c r="I33" s="100"/>
      <c r="J33" s="93"/>
      <c r="K33" s="93"/>
      <c r="L33" s="93"/>
      <c r="M33" s="93"/>
      <c r="N33" s="93"/>
      <c r="O33" s="93"/>
      <c r="P33" s="93"/>
      <c r="Q33" s="93"/>
      <c r="R33" s="93"/>
      <c r="S33" s="93"/>
      <c r="T33" s="93"/>
    </row>
    <row r="34" spans="1:20" ht="12.75">
      <c r="A34" s="93"/>
      <c r="B34" s="326" t="str">
        <f>"Version:  "&amp;'Start Page'!B30</f>
        <v>Version:  1.02</v>
      </c>
      <c r="C34" s="97"/>
      <c r="D34" s="97"/>
      <c r="E34" s="97"/>
      <c r="F34" s="93"/>
      <c r="G34" s="93"/>
      <c r="H34" s="93"/>
      <c r="I34" s="93"/>
      <c r="J34" s="523"/>
      <c r="K34" s="523"/>
      <c r="L34" s="522">
        <f ca="1">TODAY()</f>
        <v>40003</v>
      </c>
      <c r="M34" s="522"/>
      <c r="N34" s="93"/>
      <c r="O34" s="93"/>
      <c r="P34" s="93"/>
      <c r="Q34" s="93"/>
      <c r="R34" s="93"/>
      <c r="S34" s="93"/>
      <c r="T34" s="93"/>
    </row>
    <row r="35" spans="1:20" ht="12.75">
      <c r="A35" s="93"/>
      <c r="B35" s="93"/>
      <c r="C35" s="97"/>
      <c r="D35" s="97"/>
      <c r="E35" s="97"/>
      <c r="F35" s="93"/>
      <c r="G35" s="93"/>
      <c r="H35" s="93"/>
      <c r="I35" s="93"/>
      <c r="J35" s="93"/>
      <c r="K35" s="93"/>
      <c r="L35" s="93"/>
      <c r="M35" s="93"/>
      <c r="N35" s="93"/>
      <c r="O35" s="93"/>
      <c r="P35" s="93"/>
      <c r="Q35" s="93"/>
      <c r="R35" s="93"/>
      <c r="S35" s="93"/>
      <c r="T35" s="93"/>
    </row>
    <row r="36" spans="1:20" ht="12.75">
      <c r="A36" s="93"/>
      <c r="B36" s="93"/>
      <c r="C36" s="97"/>
      <c r="D36" s="97"/>
      <c r="E36" s="97"/>
      <c r="F36" s="93"/>
      <c r="G36" s="93"/>
      <c r="H36" s="93"/>
      <c r="I36" s="93"/>
      <c r="J36" s="93"/>
      <c r="K36" s="93"/>
      <c r="L36" s="93"/>
      <c r="M36" s="93"/>
      <c r="N36" s="93"/>
      <c r="O36" s="93"/>
      <c r="P36" s="93"/>
      <c r="Q36" s="93"/>
      <c r="R36" s="93"/>
      <c r="S36" s="93"/>
      <c r="T36" s="93"/>
    </row>
    <row r="37" spans="1:20" ht="12.75">
      <c r="A37" s="93"/>
      <c r="B37" s="93"/>
      <c r="C37" s="97"/>
      <c r="D37" s="97"/>
      <c r="E37" s="97"/>
      <c r="F37" s="93"/>
      <c r="G37" s="93"/>
      <c r="H37" s="93"/>
      <c r="I37" s="93"/>
      <c r="J37" s="93"/>
      <c r="K37" s="93"/>
      <c r="L37" s="93"/>
      <c r="M37" s="93"/>
      <c r="N37" s="93"/>
      <c r="O37" s="93"/>
      <c r="P37" s="93"/>
      <c r="Q37" s="93"/>
      <c r="R37" s="93"/>
      <c r="S37" s="93"/>
      <c r="T37" s="93"/>
    </row>
    <row r="38" spans="1:20" ht="12.75">
      <c r="A38" s="93"/>
      <c r="B38" s="93"/>
      <c r="C38" s="97"/>
      <c r="D38" s="97"/>
      <c r="E38" s="97"/>
      <c r="F38" s="93"/>
      <c r="G38" s="93"/>
      <c r="H38" s="93"/>
      <c r="I38" s="93"/>
      <c r="J38" s="93"/>
      <c r="K38" s="93"/>
      <c r="L38" s="93"/>
      <c r="M38" s="93"/>
      <c r="N38" s="93"/>
      <c r="O38" s="93"/>
      <c r="P38" s="93"/>
      <c r="Q38" s="93"/>
      <c r="R38" s="93"/>
      <c r="S38" s="93"/>
      <c r="T38" s="93"/>
    </row>
    <row r="39" spans="1:20" ht="12.75">
      <c r="A39" s="93"/>
      <c r="B39" s="93"/>
      <c r="C39" s="97"/>
      <c r="D39" s="97"/>
      <c r="E39" s="97"/>
      <c r="F39" s="93"/>
      <c r="G39" s="93"/>
      <c r="H39" s="93"/>
      <c r="I39" s="93"/>
      <c r="J39" s="93"/>
      <c r="K39" s="93"/>
      <c r="L39" s="93"/>
      <c r="M39" s="93"/>
      <c r="N39" s="93"/>
      <c r="O39" s="93"/>
      <c r="P39" s="93"/>
      <c r="Q39" s="93"/>
      <c r="R39" s="93"/>
      <c r="S39" s="93"/>
      <c r="T39" s="93"/>
    </row>
    <row r="40" spans="1:20" ht="12.75">
      <c r="A40" s="93"/>
      <c r="B40" s="93"/>
      <c r="C40" s="97"/>
      <c r="D40" s="97"/>
      <c r="E40" s="97"/>
      <c r="F40" s="93"/>
      <c r="G40" s="93"/>
      <c r="H40" s="93"/>
      <c r="I40" s="93"/>
      <c r="J40" s="93"/>
      <c r="K40" s="93"/>
      <c r="L40" s="93"/>
      <c r="M40" s="93"/>
      <c r="N40" s="93"/>
      <c r="O40" s="93"/>
      <c r="P40" s="93"/>
      <c r="Q40" s="93"/>
      <c r="R40" s="93"/>
      <c r="S40" s="93"/>
      <c r="T40" s="93"/>
    </row>
    <row r="41" spans="1:20" ht="12.75">
      <c r="A41" s="93"/>
      <c r="B41" s="93"/>
      <c r="C41" s="97"/>
      <c r="D41" s="97"/>
      <c r="E41" s="97"/>
      <c r="F41" s="93"/>
      <c r="G41" s="93"/>
      <c r="H41" s="93"/>
      <c r="I41" s="93"/>
      <c r="J41" s="93"/>
      <c r="K41" s="93"/>
      <c r="L41" s="93"/>
      <c r="M41" s="93"/>
      <c r="N41" s="93"/>
      <c r="O41" s="93"/>
      <c r="P41" s="93"/>
      <c r="Q41" s="93"/>
      <c r="R41" s="93"/>
      <c r="S41" s="93"/>
      <c r="T41" s="93"/>
    </row>
    <row r="42" spans="1:20" ht="12.75">
      <c r="A42" s="93"/>
      <c r="B42" s="93"/>
      <c r="C42" s="97"/>
      <c r="D42" s="97"/>
      <c r="E42" s="97"/>
      <c r="F42" s="93"/>
      <c r="G42" s="93"/>
      <c r="H42" s="93"/>
      <c r="I42" s="93"/>
      <c r="J42" s="93"/>
      <c r="K42" s="93"/>
      <c r="L42" s="93"/>
      <c r="M42" s="93"/>
      <c r="N42" s="93"/>
      <c r="O42" s="93"/>
      <c r="P42" s="93"/>
      <c r="Q42" s="93"/>
      <c r="R42" s="93"/>
      <c r="S42" s="93"/>
      <c r="T42" s="93"/>
    </row>
  </sheetData>
  <sheetProtection password="CC7A" sheet="1" objects="1" scenarios="1"/>
  <mergeCells count="73">
    <mergeCell ref="B2:C3"/>
    <mergeCell ref="D3:M3"/>
    <mergeCell ref="B1:F1"/>
    <mergeCell ref="M6:M7"/>
    <mergeCell ref="J5:M5"/>
    <mergeCell ref="B5:B7"/>
    <mergeCell ref="K25:L25"/>
    <mergeCell ref="K26:L26"/>
    <mergeCell ref="I31:J31"/>
    <mergeCell ref="K30:L30"/>
    <mergeCell ref="I20:M20"/>
    <mergeCell ref="K29:L29"/>
    <mergeCell ref="K27:L27"/>
    <mergeCell ref="K28:L28"/>
    <mergeCell ref="K22:L22"/>
    <mergeCell ref="K23:L23"/>
    <mergeCell ref="K24:L24"/>
    <mergeCell ref="I29:J29"/>
    <mergeCell ref="I21:J21"/>
    <mergeCell ref="K21:L21"/>
    <mergeCell ref="G25:H25"/>
    <mergeCell ref="G26:H26"/>
    <mergeCell ref="K32:L32"/>
    <mergeCell ref="I22:J22"/>
    <mergeCell ref="I23:J23"/>
    <mergeCell ref="I24:J24"/>
    <mergeCell ref="I25:J25"/>
    <mergeCell ref="I26:J26"/>
    <mergeCell ref="I27:J27"/>
    <mergeCell ref="I28:J28"/>
    <mergeCell ref="G22:H22"/>
    <mergeCell ref="I32:J32"/>
    <mergeCell ref="G31:H31"/>
    <mergeCell ref="G27:H27"/>
    <mergeCell ref="G28:H28"/>
    <mergeCell ref="G29:H29"/>
    <mergeCell ref="G30:H30"/>
    <mergeCell ref="G32:H32"/>
    <mergeCell ref="G24:H24"/>
    <mergeCell ref="G23:H23"/>
    <mergeCell ref="B20:B21"/>
    <mergeCell ref="C21:D21"/>
    <mergeCell ref="C5:H5"/>
    <mergeCell ref="D18:H18"/>
    <mergeCell ref="C20:H20"/>
    <mergeCell ref="G21:H21"/>
    <mergeCell ref="C22:D22"/>
    <mergeCell ref="C23:D23"/>
    <mergeCell ref="C27:D27"/>
    <mergeCell ref="E21:F21"/>
    <mergeCell ref="C28:D28"/>
    <mergeCell ref="E22:F22"/>
    <mergeCell ref="E23:F23"/>
    <mergeCell ref="E24:F24"/>
    <mergeCell ref="E25:F25"/>
    <mergeCell ref="E26:F26"/>
    <mergeCell ref="E27:F27"/>
    <mergeCell ref="C24:D24"/>
    <mergeCell ref="C25:D25"/>
    <mergeCell ref="C26:D26"/>
    <mergeCell ref="C31:D31"/>
    <mergeCell ref="C29:D29"/>
    <mergeCell ref="C30:D30"/>
    <mergeCell ref="C32:D32"/>
    <mergeCell ref="L34:M34"/>
    <mergeCell ref="J34:K34"/>
    <mergeCell ref="E32:F32"/>
    <mergeCell ref="E28:F28"/>
    <mergeCell ref="E29:F29"/>
    <mergeCell ref="E30:F30"/>
    <mergeCell ref="E31:F31"/>
    <mergeCell ref="K31:L31"/>
    <mergeCell ref="I30:J30"/>
  </mergeCells>
  <conditionalFormatting sqref="I5">
    <cfRule type="expression" priority="1" dxfId="6" stopIfTrue="1">
      <formula>SUM(I8:I17)&gt;I5</formula>
    </cfRule>
  </conditionalFormatting>
  <conditionalFormatting sqref="I8:I17">
    <cfRule type="expression" priority="2" dxfId="6" stopIfTrue="1">
      <formula>$I$18&lt;0</formula>
    </cfRule>
    <cfRule type="expression" priority="3" dxfId="6" stopIfTrue="1">
      <formula>$I8&gt;$H8</formula>
    </cfRule>
    <cfRule type="expression" priority="4" dxfId="10" stopIfTrue="1">
      <formula>OR($H8=0,$H8="")</formula>
    </cfRule>
  </conditionalFormatting>
  <conditionalFormatting sqref="J8:L17 B8:H17">
    <cfRule type="expression" priority="5" dxfId="10" stopIfTrue="1">
      <formula>OR($H8=0,$H8="")</formula>
    </cfRule>
  </conditionalFormatting>
  <conditionalFormatting sqref="I4">
    <cfRule type="expression" priority="6" dxfId="6" stopIfTrue="1">
      <formula>I5=0</formula>
    </cfRule>
  </conditionalFormatting>
  <conditionalFormatting sqref="C5:H5">
    <cfRule type="expression" priority="7" dxfId="6" stopIfTrue="1">
      <formula>SUM(I8:I17)&gt;I5</formula>
    </cfRule>
  </conditionalFormatting>
  <conditionalFormatting sqref="D3:M3">
    <cfRule type="expression" priority="8" dxfId="6" stopIfTrue="1">
      <formula>I5=0</formula>
    </cfRule>
  </conditionalFormatting>
  <conditionalFormatting sqref="I32:J32 K22:M32 M8:M18">
    <cfRule type="cellIs" priority="9" dxfId="11" operator="equal" stopIfTrue="1">
      <formula>"Error"</formula>
    </cfRule>
  </conditionalFormatting>
  <conditionalFormatting sqref="I6:I7">
    <cfRule type="expression" priority="10" dxfId="6" stopIfTrue="1">
      <formula>$I$18&lt;0</formula>
    </cfRule>
    <cfRule type="expression" priority="11" dxfId="12" stopIfTrue="1">
      <formula>$I$5=0</formula>
    </cfRule>
  </conditionalFormatting>
  <conditionalFormatting sqref="J18:L18">
    <cfRule type="cellIs" priority="12" dxfId="13" operator="equal" stopIfTrue="1">
      <formula>"Reached maximum eligible acreage"</formula>
    </cfRule>
  </conditionalFormatting>
  <conditionalFormatting sqref="C22:J31">
    <cfRule type="cellIs" priority="13" dxfId="14" operator="greaterThan" stopIfTrue="1">
      <formula>"a"</formula>
    </cfRule>
  </conditionalFormatting>
  <conditionalFormatting sqref="I18">
    <cfRule type="cellIs" priority="14" dxfId="15" operator="equal" stopIfTrue="1">
      <formula>0</formula>
    </cfRule>
  </conditionalFormatting>
  <dataValidations count="1">
    <dataValidation type="decimal" allowBlank="1" showInputMessage="1" showErrorMessage="1" error="Acreage inputted exceeds maximum for either the crop or the farm." sqref="I8:I17">
      <formula1>0</formula1>
      <formula2>MIN($H8,$I$5-$O8)</formula2>
    </dataValidation>
  </dataValidations>
  <printOptions/>
  <pageMargins left="0.25" right="0.25" top="0.66" bottom="0.7" header="0.5" footer="0.5"/>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jeff.yasui</dc:creator>
  <cp:keywords/>
  <dc:description/>
  <cp:lastModifiedBy>Paul D. Mitchell</cp:lastModifiedBy>
  <cp:lastPrinted>2009-05-28T17:40:35Z</cp:lastPrinted>
  <dcterms:created xsi:type="dcterms:W3CDTF">2008-08-26T21:07:17Z</dcterms:created>
  <dcterms:modified xsi:type="dcterms:W3CDTF">2009-07-10T04:26:04Z</dcterms:modified>
  <cp:category/>
  <cp:version/>
  <cp:contentType/>
  <cp:contentStatus/>
</cp:coreProperties>
</file>