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312" windowWidth="12384" windowHeight="9312" activeTab="0"/>
  </bookViews>
  <sheets>
    <sheet name="Irrigation Cost" sheetId="1" r:id="rId1"/>
  </sheets>
  <definedNames/>
  <calcPr fullCalcOnLoad="1"/>
</workbook>
</file>

<file path=xl/sharedStrings.xml><?xml version="1.0" encoding="utf-8"?>
<sst xmlns="http://schemas.openxmlformats.org/spreadsheetml/2006/main" count="89" uniqueCount="59">
  <si>
    <t>SUMMARY</t>
  </si>
  <si>
    <t>ANNUAL OWNERSHIP COSTS</t>
  </si>
  <si>
    <t>$/irg ac</t>
  </si>
  <si>
    <t xml:space="preserve"> Acres Irrigated (in 160)</t>
  </si>
  <si>
    <t>Depreciation Pivot &amp; Well</t>
  </si>
  <si>
    <t>Interest/Opportunity Cost</t>
  </si>
  <si>
    <t>CAPITAL COST</t>
  </si>
  <si>
    <t>Insurance</t>
  </si>
  <si>
    <t>Equipment Cost</t>
  </si>
  <si>
    <t>TOTAL ANNUAL OWNERSHIP COST</t>
  </si>
  <si>
    <t>Well, Pump, Motor, Pipe, Meter, Valves</t>
  </si>
  <si>
    <t>TOTAL CAPITAL COST</t>
  </si>
  <si>
    <t>OPERATING COSTS</t>
  </si>
  <si>
    <t>Electric Power</t>
  </si>
  <si>
    <t>OWNERSHIP COSTS</t>
  </si>
  <si>
    <t>Labor run/manage pivot</t>
  </si>
  <si>
    <t>Maintenance</t>
  </si>
  <si>
    <t>TOTAL ANNUAL OPERATING COST</t>
  </si>
  <si>
    <t>TOTAL COST</t>
  </si>
  <si>
    <t>TOTAL OWNERSHIP COST</t>
  </si>
  <si>
    <t>TOTAL OPERATING COST</t>
  </si>
  <si>
    <t>Years</t>
  </si>
  <si>
    <t>Interest on Investment</t>
  </si>
  <si>
    <t>Rate (%)</t>
  </si>
  <si>
    <t>months</t>
  </si>
  <si>
    <t>Rate ($/mo)</t>
  </si>
  <si>
    <t xml:space="preserve">  Facility Charge</t>
  </si>
  <si>
    <t>Use (hrs/yr)</t>
  </si>
  <si>
    <t>Rate ($/KWH)</t>
  </si>
  <si>
    <t>Rate (% cost)</t>
  </si>
  <si>
    <t xml:space="preserve">  Energy</t>
  </si>
  <si>
    <t>Insurance (% new cost)</t>
  </si>
  <si>
    <t>Maintenance (% new cost)</t>
  </si>
  <si>
    <t xml:space="preserve">  Demand Charge</t>
  </si>
  <si>
    <t>TOTAL ELECTRIC POWER</t>
  </si>
  <si>
    <t>total ($)</t>
  </si>
  <si>
    <t>($/irg ac)</t>
  </si>
  <si>
    <t>Total $</t>
  </si>
  <si>
    <t>Paul D. Mitchell, Agricultural and Applied Economics, University of Wisconsin-Madison</t>
  </si>
  <si>
    <t>pdmitchell@wisc.edu</t>
  </si>
  <si>
    <t xml:space="preserve">http://www.aae.wisc.edu/mitchell/extension.htm </t>
  </si>
  <si>
    <t>kilowatts</t>
  </si>
  <si>
    <t>Alternative Projection</t>
  </si>
  <si>
    <t>Implied Cost</t>
  </si>
  <si>
    <t>total</t>
  </si>
  <si>
    <t>Implied Depreciation</t>
  </si>
  <si>
    <t>(Straight Line) Depreciation Pivot</t>
  </si>
  <si>
    <t>(Straight Line) Depreciation Well</t>
  </si>
  <si>
    <t>Electrical Motor Power</t>
  </si>
  <si>
    <t>Labor to run/manage pivot</t>
  </si>
  <si>
    <t>POWER COSTS</t>
  </si>
  <si>
    <t>Wage Rate($/hr)</t>
  </si>
  <si>
    <t>minutes/hour</t>
  </si>
  <si>
    <t>Labor to run/manage pivot (per run-hour)</t>
  </si>
  <si>
    <t>TOTAL LABOR &amp; MAINTENANCE</t>
  </si>
  <si>
    <t>(608) 265-6515           Extension Homepage</t>
  </si>
  <si>
    <t>Instructions: Fill in green cells.  If implied costs are incorrect, enter alternative projections in blue cells.</t>
  </si>
  <si>
    <t>COST OF 160 AC CENTER PIVOT WITH CORNERS AND ELECTRIC PUMP</t>
  </si>
  <si>
    <t>LABOR &amp; MAINTENANCE COSTS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</si>
</sst>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"/>
    <numFmt numFmtId="167" formatCode="0.0%"/>
    <numFmt numFmtId="168" formatCode="&quot;$&quot;#,##0.0_);[Red]\(&quot;$&quot;#,##0.0\)"/>
    <numFmt numFmtId="169" formatCode="&quot;$&quot;#,##0.0"/>
    <numFmt numFmtId="170" formatCode="&quot;$&quot;#,##0.000"/>
    <numFmt numFmtId="171" formatCode="0.000000"/>
    <numFmt numFmtId="172" formatCode="0.00000"/>
    <numFmt numFmtId="173" formatCode="0.0000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8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8" fontId="3" fillId="0" borderId="1" xfId="0" applyNumberFormat="1" applyFont="1" applyBorder="1" applyAlignment="1">
      <alignment horizontal="right"/>
    </xf>
    <xf numFmtId="8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8" fontId="3" fillId="0" borderId="0" xfId="0" applyNumberFormat="1" applyFont="1" applyBorder="1" applyAlignment="1">
      <alignment/>
    </xf>
    <xf numFmtId="8" fontId="3" fillId="0" borderId="1" xfId="0" applyNumberFormat="1" applyFont="1" applyBorder="1" applyAlignment="1">
      <alignment/>
    </xf>
    <xf numFmtId="8" fontId="3" fillId="0" borderId="0" xfId="0" applyNumberFormat="1" applyFont="1" applyAlignment="1">
      <alignment/>
    </xf>
    <xf numFmtId="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8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6" fontId="2" fillId="0" borderId="0" xfId="0" applyNumberFormat="1" applyFont="1" applyBorder="1" applyAlignment="1">
      <alignment horizontal="right"/>
    </xf>
    <xf numFmtId="6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4" fillId="0" borderId="0" xfId="20" applyFill="1" applyAlignment="1">
      <alignment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6" fontId="2" fillId="2" borderId="0" xfId="0" applyNumberFormat="1" applyFont="1" applyFill="1" applyBorder="1" applyAlignment="1" applyProtection="1">
      <alignment horizontal="right"/>
      <protection locked="0"/>
    </xf>
    <xf numFmtId="9" fontId="2" fillId="2" borderId="0" xfId="21" applyFont="1" applyFill="1" applyAlignment="1" applyProtection="1">
      <alignment horizontal="center"/>
      <protection locked="0"/>
    </xf>
    <xf numFmtId="167" fontId="2" fillId="2" borderId="0" xfId="21" applyNumberFormat="1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170" fontId="2" fillId="2" borderId="0" xfId="0" applyNumberFormat="1" applyFont="1" applyFill="1" applyAlignment="1" applyProtection="1">
      <alignment horizontal="center"/>
      <protection locked="0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8" fontId="2" fillId="0" borderId="4" xfId="0" applyNumberFormat="1" applyFont="1" applyBorder="1" applyAlignment="1">
      <alignment/>
    </xf>
    <xf numFmtId="165" fontId="2" fillId="0" borderId="0" xfId="0" applyNumberFormat="1" applyFont="1" applyAlignment="1">
      <alignment horizontal="right"/>
    </xf>
    <xf numFmtId="6" fontId="2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8" fontId="2" fillId="0" borderId="4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6" fontId="2" fillId="0" borderId="3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/>
    </xf>
    <xf numFmtId="8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8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right"/>
    </xf>
    <xf numFmtId="6" fontId="2" fillId="0" borderId="1" xfId="0" applyNumberFormat="1" applyFont="1" applyBorder="1" applyAlignment="1">
      <alignment/>
    </xf>
    <xf numFmtId="8" fontId="2" fillId="0" borderId="10" xfId="0" applyNumberFormat="1" applyFont="1" applyBorder="1" applyAlignment="1">
      <alignment/>
    </xf>
    <xf numFmtId="0" fontId="2" fillId="0" borderId="7" xfId="0" applyFont="1" applyBorder="1" applyAlignment="1">
      <alignment horizontal="right"/>
    </xf>
    <xf numFmtId="6" fontId="2" fillId="0" borderId="1" xfId="0" applyNumberFormat="1" applyFont="1" applyBorder="1" applyAlignment="1">
      <alignment horizontal="right"/>
    </xf>
    <xf numFmtId="8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6" fontId="2" fillId="0" borderId="10" xfId="0" applyNumberFormat="1" applyFont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64" fontId="2" fillId="3" borderId="0" xfId="0" applyNumberFormat="1" applyFont="1" applyFill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e.wisc.edu/mitchell/extension.htm" TargetMode="External" /><Relationship Id="rId2" Type="http://schemas.openxmlformats.org/officeDocument/2006/relationships/hyperlink" Target="mailto:pdmitchell@wisc.ed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workbookViewId="0" topLeftCell="A1">
      <selection activeCell="F52" sqref="F52"/>
    </sheetView>
  </sheetViews>
  <sheetFormatPr defaultColWidth="9.140625" defaultRowHeight="12.75"/>
  <cols>
    <col min="1" max="1" width="37.57421875" style="2" customWidth="1"/>
    <col min="2" max="2" width="12.421875" style="2" bestFit="1" customWidth="1"/>
    <col min="3" max="3" width="11.421875" style="2" bestFit="1" customWidth="1"/>
    <col min="4" max="4" width="9.421875" style="2" customWidth="1"/>
    <col min="5" max="6" width="10.28125" style="2" customWidth="1"/>
    <col min="7" max="7" width="9.8515625" style="16" customWidth="1"/>
    <col min="8" max="8" width="9.00390625" style="16" customWidth="1"/>
    <col min="9" max="16" width="8.8515625" style="2" customWidth="1"/>
    <col min="17" max="17" width="33.28125" style="2" bestFit="1" customWidth="1"/>
    <col min="18" max="18" width="8.28125" style="2" bestFit="1" customWidth="1"/>
    <col min="19" max="16384" width="8.8515625" style="2" customWidth="1"/>
  </cols>
  <sheetData>
    <row r="1" spans="1:18" ht="17.25">
      <c r="A1" s="1" t="s">
        <v>57</v>
      </c>
      <c r="Q1" s="3" t="s">
        <v>0</v>
      </c>
      <c r="R1" s="3"/>
    </row>
    <row r="2" spans="7:18" ht="4.5" customHeight="1">
      <c r="G2" s="20"/>
      <c r="Q2" s="3" t="s">
        <v>1</v>
      </c>
      <c r="R2" s="5" t="s">
        <v>2</v>
      </c>
    </row>
    <row r="3" spans="1:6" s="18" customFormat="1" ht="12.75">
      <c r="A3" s="18" t="s">
        <v>38</v>
      </c>
      <c r="C3" s="19"/>
      <c r="D3" s="19"/>
      <c r="E3" s="19"/>
      <c r="F3" s="19"/>
    </row>
    <row r="4" spans="1:2" s="18" customFormat="1" ht="12.75">
      <c r="A4" s="18" t="s">
        <v>55</v>
      </c>
      <c r="B4" s="25" t="s">
        <v>40</v>
      </c>
    </row>
    <row r="5" spans="1:6" s="18" customFormat="1" ht="12.75">
      <c r="A5" s="25" t="s">
        <v>39</v>
      </c>
      <c r="C5" s="19"/>
      <c r="D5" s="19"/>
      <c r="E5" s="19"/>
      <c r="F5" s="19"/>
    </row>
    <row r="6" spans="3:6" s="18" customFormat="1" ht="6" customHeight="1">
      <c r="C6" s="19"/>
      <c r="D6" s="19"/>
      <c r="E6" s="19"/>
      <c r="F6" s="19"/>
    </row>
    <row r="7" spans="1:6" s="18" customFormat="1" ht="12.75">
      <c r="A7" s="2" t="s">
        <v>56</v>
      </c>
      <c r="C7" s="19"/>
      <c r="D7" s="19"/>
      <c r="E7" s="19"/>
      <c r="F7" s="19"/>
    </row>
    <row r="8" spans="3:6" s="18" customFormat="1" ht="12.75">
      <c r="C8" s="19"/>
      <c r="D8" s="19"/>
      <c r="E8" s="19"/>
      <c r="F8" s="19"/>
    </row>
    <row r="9" spans="1:18" ht="12.75">
      <c r="A9" s="7" t="s">
        <v>3</v>
      </c>
      <c r="B9" s="27">
        <v>150</v>
      </c>
      <c r="Q9" s="3" t="s">
        <v>4</v>
      </c>
      <c r="R9" s="6">
        <v>31.166666666666664</v>
      </c>
    </row>
    <row r="10" spans="1:18" ht="12.75">
      <c r="A10" s="7"/>
      <c r="H10" s="21"/>
      <c r="Q10" s="3" t="s">
        <v>5</v>
      </c>
      <c r="R10" s="6">
        <v>51.8</v>
      </c>
    </row>
    <row r="11" spans="1:18" ht="13.5" thickBot="1">
      <c r="A11" s="42" t="s">
        <v>6</v>
      </c>
      <c r="B11" s="21" t="s">
        <v>35</v>
      </c>
      <c r="C11" s="21" t="s">
        <v>36</v>
      </c>
      <c r="Q11" s="3" t="s">
        <v>7</v>
      </c>
      <c r="R11" s="8">
        <v>3.7</v>
      </c>
    </row>
    <row r="12" spans="1:18" ht="12.75">
      <c r="A12" s="7" t="s">
        <v>8</v>
      </c>
      <c r="B12" s="28">
        <v>76000</v>
      </c>
      <c r="C12" s="17">
        <f>B12/B9</f>
        <v>506.6666666666667</v>
      </c>
      <c r="Q12" s="3" t="s">
        <v>9</v>
      </c>
      <c r="R12" s="9">
        <v>86.66666666666667</v>
      </c>
    </row>
    <row r="13" spans="1:18" ht="12.75">
      <c r="A13" s="7" t="s">
        <v>10</v>
      </c>
      <c r="B13" s="28">
        <v>35000</v>
      </c>
      <c r="C13" s="17">
        <f>B13/B9</f>
        <v>233.33333333333334</v>
      </c>
      <c r="Q13" s="3"/>
      <c r="R13" s="10"/>
    </row>
    <row r="14" spans="1:18" ht="12.75">
      <c r="A14" s="7" t="s">
        <v>11</v>
      </c>
      <c r="B14" s="23">
        <f>B12+B13</f>
        <v>111000</v>
      </c>
      <c r="C14" s="17">
        <f>C12+C13</f>
        <v>740</v>
      </c>
      <c r="Q14" s="3" t="s">
        <v>12</v>
      </c>
      <c r="R14" s="11" t="s">
        <v>2</v>
      </c>
    </row>
    <row r="15" spans="1:18" ht="4.5" customHeight="1">
      <c r="A15" s="7"/>
      <c r="B15" s="23"/>
      <c r="C15" s="17"/>
      <c r="Q15" s="3"/>
      <c r="R15" s="11"/>
    </row>
    <row r="16" spans="1:18" ht="12.75" customHeight="1">
      <c r="A16" s="7"/>
      <c r="C16" s="65" t="s">
        <v>45</v>
      </c>
      <c r="D16" s="65"/>
      <c r="E16" s="66" t="s">
        <v>42</v>
      </c>
      <c r="F16" s="66"/>
      <c r="Q16" s="3" t="s">
        <v>13</v>
      </c>
      <c r="R16" s="9">
        <v>9.712</v>
      </c>
    </row>
    <row r="17" spans="1:18" ht="13.5" thickBot="1">
      <c r="A17" s="42" t="s">
        <v>14</v>
      </c>
      <c r="B17" s="20" t="s">
        <v>21</v>
      </c>
      <c r="C17" s="62" t="s">
        <v>44</v>
      </c>
      <c r="D17" s="62" t="s">
        <v>2</v>
      </c>
      <c r="E17" s="62" t="s">
        <v>44</v>
      </c>
      <c r="F17" s="62" t="s">
        <v>2</v>
      </c>
      <c r="G17" s="61" t="s">
        <v>44</v>
      </c>
      <c r="H17" s="61" t="s">
        <v>2</v>
      </c>
      <c r="Q17" s="3" t="s">
        <v>15</v>
      </c>
      <c r="R17" s="12">
        <v>1.3333333333333333</v>
      </c>
    </row>
    <row r="18" spans="1:18" ht="12.75">
      <c r="A18" s="7" t="s">
        <v>46</v>
      </c>
      <c r="B18" s="26">
        <v>20</v>
      </c>
      <c r="C18" s="33">
        <f>B12/B18</f>
        <v>3800</v>
      </c>
      <c r="D18" s="34">
        <f>C18/$B$9</f>
        <v>25.333333333333332</v>
      </c>
      <c r="E18" s="64"/>
      <c r="F18" s="35">
        <f>IF(E18="","",E18/$B$9)</f>
      </c>
      <c r="G18" s="23">
        <f>IF(E18="",C18,E18)</f>
        <v>3800</v>
      </c>
      <c r="H18" s="17">
        <f>IF(F18="",D18,F18)</f>
        <v>25.333333333333332</v>
      </c>
      <c r="Q18" s="3" t="s">
        <v>16</v>
      </c>
      <c r="R18" s="12">
        <v>11.1</v>
      </c>
    </row>
    <row r="19" spans="1:18" ht="13.5" thickBot="1">
      <c r="A19" s="7" t="s">
        <v>47</v>
      </c>
      <c r="B19" s="26">
        <v>40</v>
      </c>
      <c r="C19" s="33">
        <f>B13/B19</f>
        <v>875</v>
      </c>
      <c r="D19" s="34">
        <f>C19/$B$9</f>
        <v>5.833333333333333</v>
      </c>
      <c r="E19" s="64"/>
      <c r="F19" s="35">
        <f>IF(E19="","",E19/$B$9)</f>
      </c>
      <c r="G19" s="23">
        <f>IF(E19="",C19,E19)</f>
        <v>875</v>
      </c>
      <c r="H19" s="17">
        <f>IF(F19="",D19,F19)</f>
        <v>5.833333333333333</v>
      </c>
      <c r="Q19" s="3" t="s">
        <v>17</v>
      </c>
      <c r="R19" s="13">
        <v>22.145333333333333</v>
      </c>
    </row>
    <row r="20" spans="1:18" ht="5.25" customHeight="1">
      <c r="A20" s="7"/>
      <c r="B20" s="4"/>
      <c r="G20" s="23"/>
      <c r="H20" s="17"/>
      <c r="Q20" s="3"/>
      <c r="R20" s="12"/>
    </row>
    <row r="21" spans="1:18" ht="12.75">
      <c r="A21" s="7"/>
      <c r="B21" s="4"/>
      <c r="C21" s="65" t="s">
        <v>43</v>
      </c>
      <c r="D21" s="65"/>
      <c r="E21" s="66" t="s">
        <v>42</v>
      </c>
      <c r="F21" s="66"/>
      <c r="G21" s="23"/>
      <c r="H21" s="17"/>
      <c r="Q21" s="3"/>
      <c r="R21" s="12"/>
    </row>
    <row r="22" spans="1:18" ht="12.75">
      <c r="A22" s="7"/>
      <c r="B22" s="4" t="s">
        <v>23</v>
      </c>
      <c r="C22" s="21" t="s">
        <v>44</v>
      </c>
      <c r="D22" s="21" t="s">
        <v>2</v>
      </c>
      <c r="E22" s="21" t="s">
        <v>44</v>
      </c>
      <c r="F22" s="21" t="s">
        <v>2</v>
      </c>
      <c r="G22" s="23"/>
      <c r="H22" s="17"/>
      <c r="Q22" s="3"/>
      <c r="R22" s="12"/>
    </row>
    <row r="23" spans="1:18" ht="12.75">
      <c r="A23" s="7" t="s">
        <v>22</v>
      </c>
      <c r="B23" s="29">
        <v>0.07</v>
      </c>
      <c r="C23" s="33">
        <f>B14*B23</f>
        <v>7770.000000000001</v>
      </c>
      <c r="D23" s="34">
        <f>C23/$B$9</f>
        <v>51.800000000000004</v>
      </c>
      <c r="E23" s="64"/>
      <c r="F23" s="35">
        <f>IF(E23="","",E23/$B$9)</f>
      </c>
      <c r="G23" s="23">
        <f>IF(E23="",C23,E23)</f>
        <v>7770.000000000001</v>
      </c>
      <c r="H23" s="17">
        <f>IF(F23="",D23,F23)</f>
        <v>51.800000000000004</v>
      </c>
      <c r="Q23" s="5" t="s">
        <v>18</v>
      </c>
      <c r="R23" s="14">
        <v>108.81200000000001</v>
      </c>
    </row>
    <row r="24" spans="1:8" ht="12.75">
      <c r="A24" s="7" t="s">
        <v>31</v>
      </c>
      <c r="B24" s="30">
        <v>0.005</v>
      </c>
      <c r="C24" s="33">
        <f>B14*B24</f>
        <v>555</v>
      </c>
      <c r="D24" s="34">
        <f>C24/$B$9</f>
        <v>3.7</v>
      </c>
      <c r="E24" s="64"/>
      <c r="F24" s="35">
        <f>IF(E24="","",E24/$B$9)</f>
      </c>
      <c r="G24" s="23">
        <f>IF(E24="",C24,E24)</f>
        <v>555</v>
      </c>
      <c r="H24" s="17">
        <f>IF(F24="",D24,F24)</f>
        <v>3.7</v>
      </c>
    </row>
    <row r="25" ht="3.75" customHeight="1" thickBot="1">
      <c r="J25" s="7"/>
    </row>
    <row r="26" spans="1:8" ht="13.5" thickBot="1">
      <c r="A26" s="7"/>
      <c r="D26" s="36"/>
      <c r="E26" s="37"/>
      <c r="F26" s="38" t="s">
        <v>19</v>
      </c>
      <c r="G26" s="46">
        <f>SUM(G18:G24)</f>
        <v>13000</v>
      </c>
      <c r="H26" s="39">
        <f>G26/$B$9</f>
        <v>86.66666666666667</v>
      </c>
    </row>
    <row r="27" ht="4.5" customHeight="1">
      <c r="J27" s="7"/>
    </row>
    <row r="28" spans="1:6" ht="12.75">
      <c r="A28" s="42" t="s">
        <v>50</v>
      </c>
      <c r="B28" s="4" t="s">
        <v>41</v>
      </c>
      <c r="C28" s="4"/>
      <c r="D28" s="4"/>
      <c r="E28" s="4"/>
      <c r="F28" s="4"/>
    </row>
    <row r="29" spans="1:8" ht="13.5" thickBot="1">
      <c r="A29" s="7" t="s">
        <v>48</v>
      </c>
      <c r="B29" s="26">
        <v>65</v>
      </c>
      <c r="C29" s="4"/>
      <c r="G29" s="62" t="s">
        <v>44</v>
      </c>
      <c r="H29" s="62" t="s">
        <v>2</v>
      </c>
    </row>
    <row r="30" spans="1:8" ht="12.75">
      <c r="A30" s="7"/>
      <c r="B30" s="4" t="s">
        <v>25</v>
      </c>
      <c r="C30" s="4" t="s">
        <v>24</v>
      </c>
      <c r="G30" s="21"/>
      <c r="H30" s="21"/>
    </row>
    <row r="31" spans="1:8" ht="12.75">
      <c r="A31" s="7" t="s">
        <v>33</v>
      </c>
      <c r="B31" s="31">
        <v>1</v>
      </c>
      <c r="C31" s="26">
        <v>6</v>
      </c>
      <c r="G31" s="23">
        <f>B$29*B31*C31</f>
        <v>390</v>
      </c>
      <c r="H31" s="15">
        <f>G31/$B$9</f>
        <v>2.6</v>
      </c>
    </row>
    <row r="32" spans="1:8" ht="12.75">
      <c r="A32" s="7" t="s">
        <v>26</v>
      </c>
      <c r="B32" s="31">
        <v>85</v>
      </c>
      <c r="C32" s="26">
        <v>12</v>
      </c>
      <c r="G32" s="24">
        <f>B32*C32</f>
        <v>1020</v>
      </c>
      <c r="H32" s="15">
        <f>G32/$B$9</f>
        <v>6.8</v>
      </c>
    </row>
    <row r="33" spans="1:8" ht="4.5" customHeight="1">
      <c r="A33" s="7"/>
      <c r="B33" s="4"/>
      <c r="C33" s="4"/>
      <c r="G33" s="24"/>
      <c r="H33" s="15"/>
    </row>
    <row r="34" spans="1:8" ht="12.75">
      <c r="A34" s="7"/>
      <c r="B34" s="4" t="s">
        <v>28</v>
      </c>
      <c r="C34" s="7" t="s">
        <v>27</v>
      </c>
      <c r="G34" s="24"/>
      <c r="H34" s="15"/>
    </row>
    <row r="35" spans="1:8" ht="12.75">
      <c r="A35" s="7" t="s">
        <v>30</v>
      </c>
      <c r="B35" s="32">
        <v>0.039</v>
      </c>
      <c r="C35" s="26">
        <v>1200</v>
      </c>
      <c r="G35" s="24">
        <f>C35*B29*B35</f>
        <v>3042</v>
      </c>
      <c r="H35" s="15">
        <f>G35/$B$9</f>
        <v>20.28</v>
      </c>
    </row>
    <row r="36" spans="1:8" ht="4.5" customHeight="1" thickBot="1">
      <c r="A36" s="7"/>
      <c r="B36" s="7"/>
      <c r="C36" s="7"/>
      <c r="D36" s="24"/>
      <c r="G36" s="15"/>
      <c r="H36" s="2"/>
    </row>
    <row r="37" spans="4:8" ht="13.5" thickBot="1">
      <c r="D37" s="36"/>
      <c r="E37" s="43"/>
      <c r="F37" s="38" t="s">
        <v>34</v>
      </c>
      <c r="G37" s="46">
        <f>G31+G32+G35</f>
        <v>4452</v>
      </c>
      <c r="H37" s="44">
        <f>G37/$B$9</f>
        <v>29.68</v>
      </c>
    </row>
    <row r="38" spans="1:8" ht="12.75" customHeight="1">
      <c r="A38" s="7"/>
      <c r="G38" s="2"/>
      <c r="H38" s="2"/>
    </row>
    <row r="39" spans="1:8" ht="12.75">
      <c r="A39" s="42" t="s">
        <v>58</v>
      </c>
      <c r="B39" s="2" t="s">
        <v>52</v>
      </c>
      <c r="C39" s="65" t="s">
        <v>43</v>
      </c>
      <c r="D39" s="65"/>
      <c r="E39" s="66" t="s">
        <v>42</v>
      </c>
      <c r="F39" s="66"/>
      <c r="G39" s="23"/>
      <c r="H39" s="15"/>
    </row>
    <row r="40" spans="1:8" ht="13.5" thickBot="1">
      <c r="A40" s="7" t="s">
        <v>53</v>
      </c>
      <c r="B40" s="26">
        <v>1</v>
      </c>
      <c r="C40" s="62" t="s">
        <v>44</v>
      </c>
      <c r="D40" s="62" t="s">
        <v>2</v>
      </c>
      <c r="E40" s="62" t="s">
        <v>44</v>
      </c>
      <c r="F40" s="62" t="s">
        <v>2</v>
      </c>
      <c r="G40" s="62" t="s">
        <v>44</v>
      </c>
      <c r="H40" s="62" t="s">
        <v>2</v>
      </c>
    </row>
    <row r="41" spans="1:8" ht="12.75">
      <c r="A41" s="7" t="s">
        <v>51</v>
      </c>
      <c r="B41" s="26">
        <v>10</v>
      </c>
      <c r="C41" s="45">
        <f>(B40/60)*C35*B41</f>
        <v>200</v>
      </c>
      <c r="D41" s="40">
        <f>C41/$B$9</f>
        <v>1.3333333333333333</v>
      </c>
      <c r="E41" s="64"/>
      <c r="F41" s="35">
        <f>IF(E41="","",E41/$B$9)</f>
      </c>
      <c r="G41" s="23">
        <f>IF(E41="",C41,E41)</f>
        <v>200</v>
      </c>
      <c r="H41" s="17">
        <f>IF(F41="",D41,F41)</f>
        <v>1.3333333333333333</v>
      </c>
    </row>
    <row r="42" spans="1:8" ht="12.75">
      <c r="A42" s="7"/>
      <c r="B42" s="4" t="s">
        <v>29</v>
      </c>
      <c r="C42" s="4"/>
      <c r="D42" s="4"/>
      <c r="E42" s="4"/>
      <c r="G42" s="23"/>
      <c r="H42" s="15"/>
    </row>
    <row r="43" spans="1:8" ht="12.75">
      <c r="A43" s="7" t="s">
        <v>32</v>
      </c>
      <c r="B43" s="30">
        <v>0.015</v>
      </c>
      <c r="C43" s="41">
        <f>B43*B14</f>
        <v>1665</v>
      </c>
      <c r="D43" s="40">
        <f>C43/$B$9</f>
        <v>11.1</v>
      </c>
      <c r="E43" s="64"/>
      <c r="F43" s="35">
        <f>IF(E43="","",E43/$B$9)</f>
      </c>
      <c r="G43" s="23">
        <f>IF(E43="",C43,E43)</f>
        <v>1665</v>
      </c>
      <c r="H43" s="17">
        <f>IF(F43="",D43,F43)</f>
        <v>11.1</v>
      </c>
    </row>
    <row r="44" spans="1:9" ht="6" customHeight="1" thickBot="1">
      <c r="A44" s="7"/>
      <c r="G44" s="2"/>
      <c r="H44" s="23"/>
      <c r="I44" s="15"/>
    </row>
    <row r="45" spans="1:9" ht="13.5" thickBot="1">
      <c r="A45" s="7"/>
      <c r="D45" s="36"/>
      <c r="E45" s="43"/>
      <c r="F45" s="38" t="s">
        <v>54</v>
      </c>
      <c r="G45" s="46">
        <f>G41+G43</f>
        <v>1865</v>
      </c>
      <c r="H45" s="44">
        <f>G45/$B$9</f>
        <v>12.433333333333334</v>
      </c>
      <c r="I45" s="15"/>
    </row>
    <row r="46" spans="1:9" ht="13.5" thickBot="1">
      <c r="A46" s="7"/>
      <c r="G46" s="2"/>
      <c r="H46" s="23"/>
      <c r="I46" s="15"/>
    </row>
    <row r="47" spans="1:9" ht="12.75">
      <c r="A47" s="63" t="s">
        <v>0</v>
      </c>
      <c r="B47" s="47" t="s">
        <v>37</v>
      </c>
      <c r="C47" s="48" t="s">
        <v>2</v>
      </c>
      <c r="D47" s="15"/>
      <c r="E47" s="15"/>
      <c r="F47" s="15"/>
      <c r="G47" s="15"/>
      <c r="H47" s="15"/>
      <c r="I47" s="15"/>
    </row>
    <row r="48" spans="1:9" ht="12.75">
      <c r="A48" s="56" t="s">
        <v>4</v>
      </c>
      <c r="B48" s="22">
        <f>G18+G19</f>
        <v>4675</v>
      </c>
      <c r="C48" s="50">
        <f>H18+H19</f>
        <v>31.166666666666664</v>
      </c>
      <c r="D48" s="15"/>
      <c r="E48" s="15"/>
      <c r="F48" s="15"/>
      <c r="G48" s="15"/>
      <c r="H48" s="15"/>
      <c r="I48" s="15"/>
    </row>
    <row r="49" spans="1:9" ht="12.75">
      <c r="A49" s="56" t="s">
        <v>5</v>
      </c>
      <c r="B49" s="22">
        <f>G23</f>
        <v>7770.000000000001</v>
      </c>
      <c r="C49" s="50">
        <f>H23</f>
        <v>51.800000000000004</v>
      </c>
      <c r="E49" s="15"/>
      <c r="F49" s="15"/>
      <c r="G49" s="15"/>
      <c r="H49" s="15"/>
      <c r="I49" s="15"/>
    </row>
    <row r="50" spans="1:9" ht="13.5" thickBot="1">
      <c r="A50" s="56" t="s">
        <v>7</v>
      </c>
      <c r="B50" s="57">
        <f>G24</f>
        <v>555</v>
      </c>
      <c r="C50" s="58">
        <f>H24</f>
        <v>3.7</v>
      </c>
      <c r="E50" s="15"/>
      <c r="F50" s="15"/>
      <c r="G50" s="15"/>
      <c r="H50" s="15"/>
      <c r="I50" s="15"/>
    </row>
    <row r="51" spans="1:9" ht="12.75">
      <c r="A51" s="56" t="s">
        <v>19</v>
      </c>
      <c r="B51" s="22">
        <f>SUM(B48:B50)</f>
        <v>13000</v>
      </c>
      <c r="C51" s="50">
        <f>SUM(C48:C50)</f>
        <v>86.66666666666667</v>
      </c>
      <c r="E51" s="15"/>
      <c r="F51" s="15"/>
      <c r="G51" s="15"/>
      <c r="H51" s="15"/>
      <c r="I51" s="15"/>
    </row>
    <row r="52" spans="1:8" ht="12.75">
      <c r="A52" s="49"/>
      <c r="B52" s="23"/>
      <c r="C52" s="51"/>
      <c r="E52" s="15"/>
      <c r="F52" s="15"/>
      <c r="G52" s="15"/>
      <c r="H52" s="15"/>
    </row>
    <row r="53" spans="1:8" ht="12.75">
      <c r="A53" s="56" t="s">
        <v>13</v>
      </c>
      <c r="B53" s="22">
        <f>G37</f>
        <v>4452</v>
      </c>
      <c r="C53" s="50">
        <f>H37</f>
        <v>29.68</v>
      </c>
      <c r="E53" s="15"/>
      <c r="F53" s="15"/>
      <c r="G53" s="15"/>
      <c r="H53" s="15"/>
    </row>
    <row r="54" spans="1:8" ht="12.75">
      <c r="A54" s="56" t="s">
        <v>49</v>
      </c>
      <c r="B54" s="23">
        <f>G41</f>
        <v>200</v>
      </c>
      <c r="C54" s="52">
        <f>H41</f>
        <v>1.3333333333333333</v>
      </c>
      <c r="E54" s="15"/>
      <c r="F54" s="15"/>
      <c r="G54" s="15"/>
      <c r="H54" s="15"/>
    </row>
    <row r="55" spans="1:8" ht="13.5" thickBot="1">
      <c r="A55" s="56" t="s">
        <v>16</v>
      </c>
      <c r="B55" s="54">
        <f>G43</f>
        <v>1665</v>
      </c>
      <c r="C55" s="55">
        <f>H43</f>
        <v>11.1</v>
      </c>
      <c r="G55" s="2"/>
      <c r="H55" s="2"/>
    </row>
    <row r="56" spans="1:8" ht="12.75">
      <c r="A56" s="56" t="s">
        <v>20</v>
      </c>
      <c r="B56" s="23">
        <f>SUM(B53:B55)</f>
        <v>6317</v>
      </c>
      <c r="C56" s="52">
        <f>SUM(C53:C55)</f>
        <v>42.11333333333333</v>
      </c>
      <c r="G56" s="22"/>
      <c r="H56" s="15"/>
    </row>
    <row r="57" spans="1:3" ht="13.5" thickBot="1">
      <c r="A57" s="56"/>
      <c r="B57" s="59"/>
      <c r="C57" s="60"/>
    </row>
    <row r="58" spans="1:7" ht="13.5" thickBot="1">
      <c r="A58" s="53" t="s">
        <v>18</v>
      </c>
      <c r="B58" s="54">
        <f>B51+B56</f>
        <v>19317</v>
      </c>
      <c r="C58" s="55">
        <f>C51+C56</f>
        <v>128.78</v>
      </c>
      <c r="D58" s="21"/>
      <c r="E58" s="21"/>
      <c r="F58" s="21"/>
      <c r="G58" s="2"/>
    </row>
    <row r="59" spans="4:7" ht="12.75">
      <c r="D59" s="15"/>
      <c r="E59" s="15"/>
      <c r="F59" s="15"/>
      <c r="G59" s="2"/>
    </row>
    <row r="60" spans="4:7" ht="12.75">
      <c r="D60" s="15"/>
      <c r="E60" s="15"/>
      <c r="F60" s="15"/>
      <c r="G60" s="2"/>
    </row>
    <row r="61" spans="4:7" ht="12.75">
      <c r="D61" s="15"/>
      <c r="E61" s="15"/>
      <c r="F61" s="15"/>
      <c r="G61" s="2"/>
    </row>
    <row r="62" spans="4:7" ht="12.75">
      <c r="D62" s="15"/>
      <c r="E62" s="15"/>
      <c r="F62" s="15"/>
      <c r="G62" s="2"/>
    </row>
    <row r="63" spans="4:7" ht="12.75">
      <c r="D63" s="16"/>
      <c r="E63" s="16"/>
      <c r="F63" s="16"/>
      <c r="G63" s="2"/>
    </row>
    <row r="64" spans="4:7" ht="12.75">
      <c r="D64" s="15"/>
      <c r="E64" s="15"/>
      <c r="F64" s="15"/>
      <c r="G64" s="2"/>
    </row>
    <row r="65" spans="4:7" ht="12.75">
      <c r="D65" s="17"/>
      <c r="E65" s="17"/>
      <c r="F65" s="17"/>
      <c r="G65" s="2"/>
    </row>
    <row r="66" spans="4:7" ht="5.25" customHeight="1">
      <c r="D66" s="17"/>
      <c r="E66" s="17"/>
      <c r="F66" s="17"/>
      <c r="G66" s="2"/>
    </row>
    <row r="67" spans="4:8" ht="12.75">
      <c r="D67" s="17"/>
      <c r="E67" s="17"/>
      <c r="F67" s="17"/>
      <c r="G67" s="2"/>
      <c r="H67" s="10"/>
    </row>
    <row r="68" spans="4:7" ht="12.75">
      <c r="D68" s="17"/>
      <c r="E68" s="17"/>
      <c r="F68" s="17"/>
      <c r="G68" s="2"/>
    </row>
  </sheetData>
  <sheetProtection password="80D7" sheet="1" objects="1" scenarios="1"/>
  <mergeCells count="6">
    <mergeCell ref="C39:D39"/>
    <mergeCell ref="E39:F39"/>
    <mergeCell ref="E16:F16"/>
    <mergeCell ref="E21:F21"/>
    <mergeCell ref="C21:D21"/>
    <mergeCell ref="C16:D16"/>
  </mergeCells>
  <hyperlinks>
    <hyperlink ref="B4" r:id="rId1" display="http://www.aae.wisc.edu/mitchell/extension.htm "/>
    <hyperlink ref="A5" r:id="rId2" display="pdmitchell@wisc.edu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 -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Mitchell</dc:creator>
  <cp:keywords/>
  <dc:description/>
  <cp:lastModifiedBy>Paul Mitchell</cp:lastModifiedBy>
  <dcterms:created xsi:type="dcterms:W3CDTF">2005-10-24T22:01:51Z</dcterms:created>
  <dcterms:modified xsi:type="dcterms:W3CDTF">2006-01-31T20:27:52Z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