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ate1904="1" codeName="ThisWorkbook" defaultThemeVersion="124226"/>
  <bookViews>
    <workbookView xWindow="3060" yWindow="65461" windowWidth="20730" windowHeight="11760" tabRatio="819" activeTab="0"/>
  </bookViews>
  <sheets>
    <sheet name="STEP 1 Expenses Input Page " sheetId="3" r:id="rId1"/>
    <sheet name="STEP 2 Sales Input Page" sheetId="8" r:id="rId2"/>
    <sheet name="STEP 3 Production Input Page" sheetId="5" r:id="rId3"/>
    <sheet name="Cost of Production" sheetId="6" r:id="rId4"/>
    <sheet name="Sales Output" sheetId="7" r:id="rId5"/>
    <sheet name="P &amp; L By Market Channel" sheetId="2" r:id="rId6"/>
  </sheets>
  <definedNames>
    <definedName name="_xlnm.Print_Area" localSheetId="5">'P &amp; L By Market Channel'!$A$3:$K$28</definedName>
    <definedName name="_xlnm.Print_Area" localSheetId="0">'STEP 1 Expenses Input Page '!$A$3:$N$82</definedName>
  </definedNames>
  <calcPr calcId="125725"/>
  <extLst/>
</workbook>
</file>

<file path=xl/comments1.xml><?xml version="1.0" encoding="utf-8"?>
<comments xmlns="http://schemas.openxmlformats.org/spreadsheetml/2006/main">
  <authors>
    <author>Steenbock Library</author>
    <author>Rebecca Claypool</author>
  </authors>
  <commentList>
    <comment ref="C3" authorId="0">
      <text>
        <r>
          <rPr>
            <b/>
            <sz val="8"/>
            <rFont val="Tahoma"/>
            <family val="2"/>
          </rPr>
          <t xml:space="preserve">General Management &amp; Administartion is the column for overhead expenses not associated with a specific operation (or crop). 
</t>
        </r>
        <r>
          <rPr>
            <sz val="8"/>
            <rFont val="Tahoma"/>
            <family val="2"/>
          </rPr>
          <t xml:space="preserve">
</t>
        </r>
      </text>
    </comment>
    <comment ref="E3" authorId="0">
      <text>
        <r>
          <rPr>
            <b/>
            <sz val="8"/>
            <rFont val="Tahoma"/>
            <family val="2"/>
          </rPr>
          <t xml:space="preserve">Enter your vegetable seed cost here. 
</t>
        </r>
        <r>
          <rPr>
            <sz val="8"/>
            <rFont val="Tahoma"/>
            <family val="2"/>
          </rPr>
          <t xml:space="preserve">
</t>
        </r>
      </text>
    </comment>
    <comment ref="F3" authorId="0">
      <text>
        <r>
          <rPr>
            <sz val="8"/>
            <rFont val="Tahoma"/>
            <family val="2"/>
          </rPr>
          <t>Enter all non-labor expenses for Greenhouse production in this column. All labor is recorded in the Production Labor column.</t>
        </r>
        <r>
          <rPr>
            <b/>
            <sz val="8"/>
            <rFont val="Tahoma"/>
            <family val="2"/>
          </rPr>
          <t xml:space="preserve">
</t>
        </r>
        <r>
          <rPr>
            <sz val="8"/>
            <rFont val="Tahoma"/>
            <family val="2"/>
          </rPr>
          <t xml:space="preserve">
</t>
        </r>
      </text>
    </comment>
    <comment ref="G3" authorId="1">
      <text>
        <r>
          <rPr>
            <sz val="8"/>
            <rFont val="Tahoma"/>
            <family val="2"/>
          </rPr>
          <t>Enter all non-labor expenses for Field Growing, such as cover crop seed and supplies in this column. All labor is recorded in the Production Labor column.</t>
        </r>
        <r>
          <rPr>
            <sz val="9"/>
            <rFont val="Tahoma"/>
            <family val="2"/>
          </rPr>
          <t xml:space="preserve">
</t>
        </r>
      </text>
    </comment>
    <comment ref="H3" authorId="1">
      <text>
        <r>
          <rPr>
            <sz val="8"/>
            <rFont val="Tahoma"/>
            <family val="2"/>
          </rPr>
          <t>Enter all non-labor expenses for Harvest &amp; Packing in this column. All labor is recorded in the Production Labor column.</t>
        </r>
        <r>
          <rPr>
            <sz val="9"/>
            <rFont val="Tahoma"/>
            <family val="2"/>
          </rPr>
          <t xml:space="preserve">
</t>
        </r>
      </text>
    </comment>
    <comment ref="I3" authorId="1">
      <text>
        <r>
          <rPr>
            <sz val="8"/>
            <rFont val="Tahoma"/>
            <family val="2"/>
          </rPr>
          <t xml:space="preserve">Enter all Greenhouse, Field Growing and Harvest &amp; Packing laborexpenses here  (except custom hire). </t>
        </r>
        <r>
          <rPr>
            <sz val="9"/>
            <rFont val="Tahoma"/>
            <family val="2"/>
          </rPr>
          <t xml:space="preserve">
</t>
        </r>
      </text>
    </comment>
    <comment ref="A6" authorId="1">
      <text>
        <r>
          <rPr>
            <sz val="8"/>
            <rFont val="Tahoma"/>
            <family val="2"/>
          </rPr>
          <t>Allocate Clerical &amp; Office labor over General Mgnt. &amp; Admin and each market channel (wholesale, retail, etc) as appropriat.e</t>
        </r>
        <r>
          <rPr>
            <sz val="9"/>
            <rFont val="Tahoma"/>
            <family val="2"/>
          </rPr>
          <t xml:space="preserve">
</t>
        </r>
      </text>
    </comment>
    <comment ref="A7" authorId="1">
      <text>
        <r>
          <rPr>
            <sz val="8"/>
            <rFont val="Tahoma"/>
            <family val="2"/>
          </rPr>
          <t xml:space="preserve">If owner/manager also participates in production, allocate his/her salary across the farm activities based on time spent in each activity. (Columns colored blue do not include labor). </t>
        </r>
        <r>
          <rPr>
            <sz val="9"/>
            <rFont val="Tahoma"/>
            <family val="2"/>
          </rPr>
          <t xml:space="preserve">
</t>
        </r>
      </text>
    </comment>
    <comment ref="G9" authorId="1">
      <text>
        <r>
          <rPr>
            <b/>
            <sz val="9"/>
            <rFont val="Tahoma"/>
            <family val="2"/>
          </rPr>
          <t>Rebecca Claypool:</t>
        </r>
        <r>
          <rPr>
            <sz val="9"/>
            <rFont val="Tahoma"/>
            <family val="2"/>
          </rPr>
          <t xml:space="preserve">
deleted 19,091
</t>
        </r>
      </text>
    </comment>
    <comment ref="H9" authorId="1">
      <text>
        <r>
          <rPr>
            <b/>
            <sz val="9"/>
            <rFont val="Tahoma"/>
            <family val="2"/>
          </rPr>
          <t>Rebecca Claypool:</t>
        </r>
        <r>
          <rPr>
            <sz val="9"/>
            <rFont val="Tahoma"/>
            <family val="2"/>
          </rPr>
          <t xml:space="preserve">
deleted $19,091.</t>
        </r>
      </text>
    </comment>
    <comment ref="I9" authorId="1">
      <text>
        <r>
          <rPr>
            <b/>
            <sz val="9"/>
            <rFont val="Tahoma"/>
            <family val="2"/>
          </rPr>
          <t>Rebecca Claypool:</t>
        </r>
        <r>
          <rPr>
            <sz val="9"/>
            <rFont val="Tahoma"/>
            <family val="2"/>
          </rPr>
          <t xml:space="preserve">
All Production labor should appear here. Field growing and harvest &amp; packing columns should only include all non labor expenses on this page. So this should equal $38,182.</t>
        </r>
      </text>
    </comment>
    <comment ref="E57" authorId="0">
      <text>
        <r>
          <rPr>
            <b/>
            <sz val="8"/>
            <rFont val="Tahoma"/>
            <family val="2"/>
          </rPr>
          <t>Enter your vegetable  seed costs here.</t>
        </r>
        <r>
          <rPr>
            <sz val="8"/>
            <rFont val="Tahoma"/>
            <family val="2"/>
          </rPr>
          <t xml:space="preserve">
</t>
        </r>
      </text>
    </comment>
    <comment ref="G57" authorId="0">
      <text>
        <r>
          <rPr>
            <b/>
            <sz val="8"/>
            <rFont val="Tahoma"/>
            <family val="2"/>
          </rPr>
          <t>Enter you Cover Crop seed cost here.</t>
        </r>
        <r>
          <rPr>
            <sz val="8"/>
            <rFont val="Tahoma"/>
            <family val="2"/>
          </rPr>
          <t xml:space="preserve">
</t>
        </r>
      </text>
    </comment>
  </commentList>
</comments>
</file>

<file path=xl/sharedStrings.xml><?xml version="1.0" encoding="utf-8"?>
<sst xmlns="http://schemas.openxmlformats.org/spreadsheetml/2006/main" count="452" uniqueCount="322">
  <si>
    <t>lbs</t>
  </si>
  <si>
    <t>lbs</t>
  </si>
  <si>
    <t xml:space="preserve">Enter the seed cost and number of plants raised in the greenhouse for each crop. Specify the area planted to each crop, such as acres, row feet or square feet. The same unit must be used for each crop. Then enter the labor hours Field Growing and Harvest &amp; Packing for each crop. If there are Field Growing and/or Harvest &amp; Packing supplies specific to certain crops, enter those values here. Enter the total Greenhouse labor hours, and the Not Crop Specific (NCS) hours for Field Growing and Harvest &amp; Packing in the blue boxes to the right. The value in the yellow box is a calculation of your true labor costs per hour.  </t>
  </si>
  <si>
    <t>Enter your crops and the unit of measure used for each. Some crops may be tracked in different units, so you will need to enter them sperately such as bulk spinach, bunched spinach and bagged spinach. Then enter the sales dollars received for each crop in each market channel. Enter all other income in the yellow income box to the right.</t>
  </si>
  <si>
    <t>Farmer's Market</t>
  </si>
  <si>
    <t>Restaurant</t>
  </si>
  <si>
    <t>Asparagas</t>
  </si>
  <si>
    <t>Basil</t>
  </si>
  <si>
    <t>Beets</t>
  </si>
  <si>
    <t>Brussels sprouts</t>
  </si>
  <si>
    <t>Cantaloupe</t>
  </si>
  <si>
    <t>Celery root</t>
  </si>
  <si>
    <t>Collard Greens</t>
  </si>
  <si>
    <t>Green beans</t>
  </si>
  <si>
    <t>Kale</t>
  </si>
  <si>
    <t>Kolhrabi</t>
  </si>
  <si>
    <t>Mustard Greens</t>
  </si>
  <si>
    <t>Parsley</t>
  </si>
  <si>
    <t>Peas, shell</t>
  </si>
  <si>
    <t>Peas, snap</t>
  </si>
  <si>
    <t>Radishes</t>
  </si>
  <si>
    <t>Red peppers</t>
  </si>
  <si>
    <t>Spinach</t>
  </si>
  <si>
    <t>Squash, Zephyr</t>
  </si>
  <si>
    <t>Sweet Potatoes</t>
  </si>
  <si>
    <t>Tomatillos</t>
  </si>
  <si>
    <t>Tomato, Heirloom</t>
  </si>
  <si>
    <t>Tomatoes, slicing</t>
  </si>
  <si>
    <t>Turnips</t>
  </si>
  <si>
    <t>Winter squash</t>
  </si>
  <si>
    <t>Yellow beans</t>
  </si>
  <si>
    <t>Zucchini</t>
  </si>
  <si>
    <t xml:space="preserve">  Farmer's Market</t>
  </si>
  <si>
    <t xml:space="preserve">  Restaurant</t>
  </si>
  <si>
    <t xml:space="preserve">Use this sheet like you would a schedule F tax form. Enter the amount spent on each expense in the Total Cost column, and then allocate that cost to the appropriate farm activities. For example under wages, the total cost for Clerical &amp; Office labor may be $15,000 but that should be distributed over General Mgnt. &amp; Admin, Wholesale, Retail, Market, CSA, and Buy/Resale as appropriate. You may not need all the rows or columns to track expenses on your farm, so use the level of detail that best fits your operation. At the bottem of the page you will need to allocate the expenses from Repair &amp; Maint. of Buildings &amp; Machines over the various farm activities as necessary. You can do this by re-typing the correct percentage in the cell with blue type to accurately repersent the amount allocated to that farm activity. </t>
  </si>
  <si>
    <t xml:space="preserve">  Payroll Taxes</t>
  </si>
  <si>
    <r>
      <t xml:space="preserve">    </t>
    </r>
    <r>
      <rPr>
        <sz val="10"/>
        <rFont val="Geneva"/>
        <family val="2"/>
      </rPr>
      <t>FICA - Social Security (5.5%)</t>
    </r>
  </si>
  <si>
    <t xml:space="preserve">  Auto</t>
  </si>
  <si>
    <t xml:space="preserve">  Farm</t>
  </si>
  <si>
    <t xml:space="preserve">  Other Insurance</t>
  </si>
  <si>
    <t xml:space="preserve">  Car </t>
  </si>
  <si>
    <t xml:space="preserve">  Market Truck </t>
  </si>
  <si>
    <t xml:space="preserve">  Delivery Truck </t>
  </si>
  <si>
    <t xml:space="preserve">  General Farm Truck </t>
  </si>
  <si>
    <t xml:space="preserve"> Office</t>
  </si>
  <si>
    <t xml:space="preserve">   Postage</t>
  </si>
  <si>
    <t xml:space="preserve">   Printing</t>
  </si>
  <si>
    <t xml:space="preserve">   Web Site</t>
  </si>
  <si>
    <t xml:space="preserve"> Supplies/Fees</t>
  </si>
  <si>
    <t xml:space="preserve"> Outsourced</t>
  </si>
  <si>
    <t xml:space="preserve"> Land Rent</t>
  </si>
  <si>
    <t xml:space="preserve"> Property Tax</t>
  </si>
  <si>
    <t xml:space="preserve">    Health &amp; other Personal Ins.</t>
  </si>
  <si>
    <t xml:space="preserve">Total Sales </t>
  </si>
  <si>
    <t>Area Planted
Pick a Unit:</t>
  </si>
  <si>
    <t>Total NCS Hrs spent  Field Growing</t>
  </si>
  <si>
    <t>Total Hrs worked in Greenhouse</t>
  </si>
  <si>
    <t>Total NCS Hrs spent Harvest &amp; Packing</t>
  </si>
  <si>
    <t>Yellow = calculations</t>
  </si>
  <si>
    <t>Seed Cost</t>
  </si>
  <si>
    <t>Labor Hours</t>
  </si>
  <si>
    <t xml:space="preserve">Crop Specific Labor Cost </t>
  </si>
  <si>
    <t>NCS Labor allocated by area</t>
  </si>
  <si>
    <t>Green = input data (Steps 1,2,3)</t>
  </si>
  <si>
    <t>Non-Labor Costs ($)</t>
  </si>
  <si>
    <t xml:space="preserve">Total non-labor expenses </t>
  </si>
  <si>
    <t>Total crop specific expenses (non-labor)</t>
  </si>
  <si>
    <t xml:space="preserve">                   Actual Labor Costs ($/hr)</t>
  </si>
  <si>
    <t>Expenses allocated to crops by area (non-labor)</t>
  </si>
  <si>
    <t>Expenses allocated to crops by labor hours</t>
  </si>
  <si>
    <t>Non-labor Costs ($)</t>
  </si>
  <si>
    <t>NCS Labor allocated by hours</t>
  </si>
  <si>
    <t>Total non-labor expenses</t>
  </si>
  <si>
    <r>
      <t xml:space="preserve">Labor Cost/Unit </t>
    </r>
    <r>
      <rPr>
        <sz val="11"/>
        <rFont val="Geneva"/>
        <family val="2"/>
      </rPr>
      <t>($/unit)</t>
    </r>
  </si>
  <si>
    <r>
      <t xml:space="preserve">Crop Cost </t>
    </r>
    <r>
      <rPr>
        <sz val="11"/>
        <rFont val="Geneva"/>
        <family val="2"/>
      </rPr>
      <t>($/unit)</t>
    </r>
  </si>
  <si>
    <t xml:space="preserve">Non Operating Income </t>
  </si>
  <si>
    <t>←</t>
  </si>
  <si>
    <t>pick a unit</t>
  </si>
  <si>
    <t xml:space="preserve">Turnip </t>
  </si>
  <si>
    <t>Crop Specific Harvest &amp; Packing Costs - nonlabor ($)</t>
  </si>
  <si>
    <t>Harvest &amp; Packing</t>
  </si>
  <si>
    <t>Production Costs ($)</t>
  </si>
  <si>
    <t xml:space="preserve">Gross Margin (%) </t>
  </si>
  <si>
    <t>Break Even Price ($)</t>
  </si>
  <si>
    <t xml:space="preserve">Unit of Measure </t>
  </si>
  <si>
    <t xml:space="preserve">Allocate the expeneses in 'Repair &amp; Maint. Of Buildings &amp; Machines' across the Business as approriate </t>
  </si>
  <si>
    <t>Sales Output</t>
  </si>
  <si>
    <t>Seed &amp; Greenhouse</t>
  </si>
  <si>
    <t>Market Channel Expenses</t>
  </si>
  <si>
    <r>
      <rPr>
        <b/>
        <sz val="11"/>
        <rFont val="Geneva"/>
        <family val="2"/>
      </rPr>
      <t>General Mgnt. &amp; Admin. Expenses</t>
    </r>
    <r>
      <rPr>
        <sz val="9"/>
        <rFont val="Geneva"/>
        <family val="2"/>
      </rPr>
      <t xml:space="preserve">                                   Allocated to Market Channel</t>
    </r>
  </si>
  <si>
    <t xml:space="preserve">Total Expenses </t>
  </si>
  <si>
    <t>as % of sales</t>
  </si>
  <si>
    <t>All Others</t>
  </si>
  <si>
    <t xml:space="preserve">    Clerical &amp; Office</t>
  </si>
  <si>
    <t>Celery</t>
  </si>
  <si>
    <t>Brussel Sprouts</t>
  </si>
  <si>
    <t>Cucumbers</t>
  </si>
  <si>
    <t>Herbs</t>
  </si>
  <si>
    <t>Kale - Green</t>
  </si>
  <si>
    <t>Kale - Lacinato</t>
  </si>
  <si>
    <t>Onion - Cipollini</t>
  </si>
  <si>
    <t>Onion - Winter</t>
  </si>
  <si>
    <t>Parsley - Curly</t>
  </si>
  <si>
    <t>Parsley - Italian</t>
  </si>
  <si>
    <t>Pea - Snap</t>
  </si>
  <si>
    <t>Pea - Snow</t>
  </si>
  <si>
    <t>Pea - Shelling</t>
  </si>
  <si>
    <t>Peppers - Hot</t>
  </si>
  <si>
    <t>Peppers - Sweet</t>
  </si>
  <si>
    <t>Radish - Spring</t>
  </si>
  <si>
    <t>Radish</t>
  </si>
  <si>
    <t xml:space="preserve">Shallots </t>
  </si>
  <si>
    <t>Spinach, bagged</t>
  </si>
  <si>
    <t>Sweet Corn</t>
  </si>
  <si>
    <t>Sweet Potato</t>
  </si>
  <si>
    <t>Winter Squash</t>
  </si>
  <si>
    <t>Add your own</t>
  </si>
  <si>
    <t>Summer Squash - Yellow</t>
  </si>
  <si>
    <t>Summer Squash - Zucchini</t>
  </si>
  <si>
    <t>Scallions</t>
  </si>
  <si>
    <t>Kale - Red Curly</t>
  </si>
  <si>
    <t>Endive/Escarole</t>
  </si>
  <si>
    <t>Tomato - Slicers</t>
  </si>
  <si>
    <t>Tomato - Roma</t>
  </si>
  <si>
    <t>Tomato - Heirloom</t>
  </si>
  <si>
    <t xml:space="preserve">  Patronage Dividends</t>
  </si>
  <si>
    <t xml:space="preserve">  Wholesale</t>
  </si>
  <si>
    <t>Expenses</t>
  </si>
  <si>
    <t>Storage &amp; Warehousing</t>
  </si>
  <si>
    <t>Electricity</t>
  </si>
  <si>
    <t>Equipment Depr - 179 Expense</t>
  </si>
  <si>
    <t xml:space="preserve">Veggie Compass - Whole Farm Profit  Management </t>
  </si>
  <si>
    <r>
      <t xml:space="preserve">Unit of Measure </t>
    </r>
    <r>
      <rPr>
        <sz val="12"/>
        <rFont val="Geneva"/>
        <family val="2"/>
      </rPr>
      <t>Lbs, bunch, head, etc</t>
    </r>
  </si>
  <si>
    <t>Total Labor Costs</t>
  </si>
  <si>
    <t>Actual Labor Cost per Hour</t>
  </si>
  <si>
    <t>Crop Specific</t>
  </si>
  <si>
    <t xml:space="preserve">Total Cost up to Harvest </t>
  </si>
  <si>
    <t xml:space="preserve">Crop's Share of Total Cost </t>
  </si>
  <si>
    <t xml:space="preserve">Crop Specific </t>
  </si>
  <si>
    <t>Actual Labor Costs ($/hr)</t>
  </si>
  <si>
    <t>Allocated by Labor Hours</t>
  </si>
  <si>
    <t xml:space="preserve">Total Crop Cost </t>
  </si>
  <si>
    <t xml:space="preserve">Allocated by Field Area </t>
  </si>
  <si>
    <t>Total Amount Sold</t>
  </si>
  <si>
    <t xml:space="preserve">Production Costs </t>
  </si>
  <si>
    <t>Break Even Price</t>
  </si>
  <si>
    <t xml:space="preserve">Break Even Price </t>
  </si>
  <si>
    <t>Production Costs</t>
  </si>
  <si>
    <t>Number of Units</t>
  </si>
  <si>
    <t>Unit of Measure</t>
  </si>
  <si>
    <t xml:space="preserve">  Other Income</t>
  </si>
  <si>
    <t>Raspberry</t>
  </si>
  <si>
    <t>Rhubarb</t>
  </si>
  <si>
    <t>Rutabaga</t>
  </si>
  <si>
    <t>Saute</t>
  </si>
  <si>
    <t>Strawberry</t>
  </si>
  <si>
    <t>Watermelon</t>
  </si>
  <si>
    <t xml:space="preserve">  CSA</t>
  </si>
  <si>
    <t>Freight</t>
  </si>
  <si>
    <t>Total Wages</t>
  </si>
  <si>
    <t>Check</t>
  </si>
  <si>
    <t>Edamame</t>
  </si>
  <si>
    <t>Eggplant</t>
  </si>
  <si>
    <t>Fennel</t>
  </si>
  <si>
    <t>Crop</t>
  </si>
  <si>
    <t xml:space="preserve">  Diesel</t>
  </si>
  <si>
    <t xml:space="preserve">  Tractor Gas</t>
  </si>
  <si>
    <t>Insurance:</t>
  </si>
  <si>
    <t>Income Before Income Taxes</t>
  </si>
  <si>
    <t>Total Cost of</t>
  </si>
  <si>
    <t>Sales ($)</t>
  </si>
  <si>
    <t xml:space="preserve">Operating Income </t>
  </si>
  <si>
    <t>Pest Control</t>
  </si>
  <si>
    <t>Land Use Costs:</t>
  </si>
  <si>
    <t>Harvesting &amp; Packing</t>
  </si>
  <si>
    <t>Spinach, bulk</t>
  </si>
  <si>
    <t>Greenhouse</t>
  </si>
  <si>
    <t>lbs</t>
  </si>
  <si>
    <t>Bunch</t>
  </si>
  <si>
    <t># of Plants</t>
  </si>
  <si>
    <t>Sales $</t>
  </si>
  <si>
    <t>Total Income</t>
  </si>
  <si>
    <t>Income</t>
  </si>
  <si>
    <t>Crop Sold</t>
  </si>
  <si>
    <t xml:space="preserve">  Crop</t>
  </si>
  <si>
    <t xml:space="preserve">  Greenhouse</t>
  </si>
  <si>
    <t xml:space="preserve">  Shop</t>
  </si>
  <si>
    <t>Production Labor</t>
  </si>
  <si>
    <t xml:space="preserve">Total Costs per Operation </t>
  </si>
  <si>
    <t xml:space="preserve">General Mgnt. &amp; Admin.   </t>
  </si>
  <si>
    <t>Repair &amp; Maint. of Buildings &amp; Machines</t>
  </si>
  <si>
    <t xml:space="preserve">Totals </t>
  </si>
  <si>
    <t>Sub-Totals</t>
  </si>
  <si>
    <t xml:space="preserve">  Interest Income</t>
  </si>
  <si>
    <t>USDA Program Payments</t>
  </si>
  <si>
    <t xml:space="preserve"> Patronage Dividends</t>
  </si>
  <si>
    <t xml:space="preserve"> Interest Income</t>
  </si>
  <si>
    <t xml:space="preserve"> Other Income</t>
  </si>
  <si>
    <t xml:space="preserve">Units Sold </t>
  </si>
  <si>
    <t>Units Sold</t>
  </si>
  <si>
    <t xml:space="preserve">    Machine Shop </t>
  </si>
  <si>
    <t xml:space="preserve">    Production Labor</t>
  </si>
  <si>
    <t>Expenses allocated to crop by proportion of plants grown</t>
  </si>
  <si>
    <t xml:space="preserve">All Production Expenses </t>
  </si>
  <si>
    <t>Total Labor hrs - Havest &amp; Packing</t>
  </si>
  <si>
    <t xml:space="preserve"># of Plants in Greenhouse </t>
  </si>
  <si>
    <t>Total Labor hrs by crop</t>
  </si>
  <si>
    <t xml:space="preserve">    Management (owner/other)</t>
  </si>
  <si>
    <t xml:space="preserve">    SUTA - State Unemp (2.1%)</t>
  </si>
  <si>
    <t xml:space="preserve">    FUTA - Fed Unemp (0.28%)</t>
  </si>
  <si>
    <t>Total Sales ($)</t>
  </si>
  <si>
    <t>Total Cost of Production ($)</t>
  </si>
  <si>
    <t>Wholesale GM %</t>
  </si>
  <si>
    <t>Total Farm Sales ($)</t>
  </si>
  <si>
    <t>Total Units Sold</t>
  </si>
  <si>
    <t>Retail GM %</t>
  </si>
  <si>
    <t>Market GM %</t>
  </si>
  <si>
    <t>CSA GM %</t>
  </si>
  <si>
    <t>Farm GM %</t>
  </si>
  <si>
    <t>Total Costs by Activity</t>
  </si>
  <si>
    <t>Farm Profit &amp; Loss by Market Channel</t>
  </si>
  <si>
    <t>Sales - by Market Channel</t>
  </si>
  <si>
    <t>Total Expenses</t>
  </si>
  <si>
    <t>A+B+C+D</t>
  </si>
  <si>
    <t>Seed Cost ($)</t>
  </si>
  <si>
    <t>Acres</t>
  </si>
  <si>
    <t>Row Feet</t>
  </si>
  <si>
    <t>Sq Feet</t>
  </si>
  <si>
    <t>Totals:</t>
  </si>
  <si>
    <t xml:space="preserve">  USDA Program Payments </t>
  </si>
  <si>
    <t>Step 1: Expense Input Page</t>
  </si>
  <si>
    <t>Step 2: Sales Input Page</t>
  </si>
  <si>
    <t>Step 3: Production Input Page</t>
  </si>
  <si>
    <t>Total Costs $</t>
  </si>
  <si>
    <t>Grand Total</t>
  </si>
  <si>
    <t>Cost of Production by Crop</t>
  </si>
  <si>
    <t>Field Growing</t>
  </si>
  <si>
    <t>Crop Specific Field Costs - nonlabor ($)</t>
  </si>
  <si>
    <t xml:space="preserve">  Packing Shed</t>
  </si>
  <si>
    <t xml:space="preserve">    Bonus and other</t>
  </si>
  <si>
    <t xml:space="preserve">    Retirement Plan</t>
  </si>
  <si>
    <t xml:space="preserve">    Food</t>
  </si>
  <si>
    <t xml:space="preserve">    Worker's Comp  (4.1%)</t>
  </si>
  <si>
    <t xml:space="preserve">    Employee Housing</t>
  </si>
  <si>
    <t xml:space="preserve">    Visa h2A expense</t>
  </si>
  <si>
    <t xml:space="preserve">  Employee Benefits:</t>
  </si>
  <si>
    <t xml:space="preserve">  Wages:</t>
  </si>
  <si>
    <t xml:space="preserve">  Profit Sharing Plans</t>
  </si>
  <si>
    <t xml:space="preserve">  LP - Greenhouse</t>
  </si>
  <si>
    <t xml:space="preserve">  LP - Other</t>
  </si>
  <si>
    <t xml:space="preserve">Telephone </t>
  </si>
  <si>
    <t xml:space="preserve">  Buildings &amp; Equipment</t>
  </si>
  <si>
    <t xml:space="preserve">  Field Equipment</t>
  </si>
  <si>
    <t>Soil Amendments</t>
  </si>
  <si>
    <t>Seeds &amp; Plants</t>
  </si>
  <si>
    <t>Custom Hire - Field</t>
  </si>
  <si>
    <t>Custom Hire - Other</t>
  </si>
  <si>
    <t>Marketing:</t>
  </si>
  <si>
    <t>Property Tax on Improvements</t>
  </si>
  <si>
    <t>Equipment Rental</t>
  </si>
  <si>
    <t>Professional Services</t>
  </si>
  <si>
    <t>Internet</t>
  </si>
  <si>
    <t>Supplies:</t>
  </si>
  <si>
    <t>Repair &amp; Maintenance:</t>
  </si>
  <si>
    <t>Car &amp; Truck Expense:</t>
  </si>
  <si>
    <t>Labor Expense:</t>
  </si>
  <si>
    <t>Education / Subscriptions</t>
  </si>
  <si>
    <t>Broccoli, bulk</t>
  </si>
  <si>
    <t>Carrots, bulk</t>
  </si>
  <si>
    <t>Broccoli</t>
  </si>
  <si>
    <t>Beet</t>
  </si>
  <si>
    <t>Celeriac</t>
  </si>
  <si>
    <t>lbs</t>
  </si>
  <si>
    <t>lbs</t>
  </si>
  <si>
    <t>lbs</t>
  </si>
  <si>
    <t>lbs</t>
  </si>
  <si>
    <t>Chard</t>
  </si>
  <si>
    <t>Horseradish</t>
  </si>
  <si>
    <t>Kohlrabi</t>
  </si>
  <si>
    <t>Leeks</t>
  </si>
  <si>
    <t>Onion</t>
  </si>
  <si>
    <t>Parsley Root</t>
  </si>
  <si>
    <t>Parsnip</t>
  </si>
  <si>
    <t>Lettuce</t>
  </si>
  <si>
    <t>Gross Profit   $</t>
  </si>
  <si>
    <t>Gross Profit  %</t>
  </si>
  <si>
    <t>Depreciation - schedule</t>
  </si>
  <si>
    <t xml:space="preserve">  Other</t>
  </si>
  <si>
    <t xml:space="preserve"> </t>
  </si>
  <si>
    <t>Cabbage</t>
  </si>
  <si>
    <t>Cauliflower</t>
  </si>
  <si>
    <t xml:space="preserve">  </t>
  </si>
  <si>
    <t>Beet, bulk</t>
  </si>
  <si>
    <t>Beans</t>
  </si>
  <si>
    <t>Gourds</t>
  </si>
  <si>
    <t>Fuel:</t>
  </si>
  <si>
    <t xml:space="preserve">  Unleaded Gas</t>
  </si>
  <si>
    <t>A</t>
  </si>
  <si>
    <t>B</t>
  </si>
  <si>
    <t>C</t>
  </si>
  <si>
    <t>A+B+C</t>
  </si>
  <si>
    <t>D</t>
  </si>
  <si>
    <t>Wholesale</t>
  </si>
  <si>
    <t>CSA</t>
  </si>
  <si>
    <t>Seed</t>
  </si>
  <si>
    <t>Asparagus</t>
  </si>
  <si>
    <t>Carrots</t>
  </si>
  <si>
    <t>Cilantro</t>
  </si>
  <si>
    <t>Garlic</t>
  </si>
  <si>
    <t>Melon</t>
  </si>
  <si>
    <t>Potatoes</t>
  </si>
  <si>
    <t>Tomato - Cherry</t>
  </si>
  <si>
    <t>Tomato</t>
  </si>
  <si>
    <t>Salad Mix, bagged</t>
  </si>
  <si>
    <t>Salad Mix, bulk</t>
  </si>
  <si>
    <t>Veggie Compass - Whole Farm Profit Management</t>
  </si>
  <si>
    <t xml:space="preserve">Veggie Compass - Whole Farm Profit Management       </t>
  </si>
  <si>
    <t>each</t>
  </si>
  <si>
    <t>head</t>
  </si>
  <si>
    <t>bunch</t>
  </si>
  <si>
    <t>Radicchio</t>
  </si>
  <si>
    <t>as % of total sales</t>
  </si>
</sst>
</file>

<file path=xl/styles.xml><?xml version="1.0" encoding="utf-8"?>
<styleSheet xmlns="http://schemas.openxmlformats.org/spreadsheetml/2006/main">
  <numFmts count="11">
    <numFmt numFmtId="5" formatCode="&quot;$&quot;#,##0_);\(&quot;$&quot;#,##0\)"/>
    <numFmt numFmtId="8" formatCode="&quot;$&quot;#,##0.00_);[Red]\(&quot;$&quot;#,##0.00\)"/>
    <numFmt numFmtId="44" formatCode="_(&quot;$&quot;* #,##0.00_);_(&quot;$&quot;* \(#,##0.00\);_(&quot;$&quot;* &quot;-&quot;??_);_(@_)"/>
    <numFmt numFmtId="43" formatCode="_(* #,##0.00_);_(* \(#,##0.00\);_(* &quot;-&quot;??_);_(@_)"/>
    <numFmt numFmtId="164" formatCode="_(* #,##0_);_(* \(#,##0\);_(* &quot;-&quot;??_);_(@_)"/>
    <numFmt numFmtId="165" formatCode="_(&quot;$&quot;* #,##0.000_);_(&quot;$&quot;* \(#,##0.000\);_(&quot;$&quot;* &quot;-&quot;??_);_(@_)"/>
    <numFmt numFmtId="166" formatCode="0.0%"/>
    <numFmt numFmtId="167" formatCode="&quot;$&quot;#,##0"/>
    <numFmt numFmtId="168" formatCode="_(&quot;$&quot;* #,##0_);_(&quot;$&quot;* \(#,##0\);_(&quot;$&quot;* &quot;-&quot;??_);_(@_)"/>
    <numFmt numFmtId="169" formatCode=";;;"/>
    <numFmt numFmtId="170" formatCode="&quot;$&quot;#,##0.00"/>
  </numFmts>
  <fonts count="40">
    <font>
      <sz val="9"/>
      <name val="Geneva"/>
      <family val="2"/>
    </font>
    <font>
      <sz val="10"/>
      <name val="Arial"/>
      <family val="2"/>
    </font>
    <font>
      <b/>
      <sz val="9"/>
      <name val="Geneva"/>
      <family val="2"/>
    </font>
    <font>
      <b/>
      <u val="single"/>
      <sz val="9"/>
      <name val="Geneva"/>
      <family val="2"/>
    </font>
    <font>
      <b/>
      <sz val="12"/>
      <name val="Geneva"/>
      <family val="2"/>
    </font>
    <font>
      <sz val="10"/>
      <color indexed="8"/>
      <name val="Arial"/>
      <family val="2"/>
    </font>
    <font>
      <sz val="11"/>
      <name val="Geneva"/>
      <family val="2"/>
    </font>
    <font>
      <b/>
      <u val="single"/>
      <sz val="11"/>
      <name val="Geneva"/>
      <family val="2"/>
    </font>
    <font>
      <b/>
      <sz val="11"/>
      <name val="Geneva"/>
      <family val="2"/>
    </font>
    <font>
      <sz val="11"/>
      <color indexed="8"/>
      <name val="Arial"/>
      <family val="2"/>
    </font>
    <font>
      <sz val="8"/>
      <name val="Geneva"/>
      <family val="2"/>
    </font>
    <font>
      <sz val="9"/>
      <color indexed="12"/>
      <name val="Geneva"/>
      <family val="2"/>
    </font>
    <font>
      <sz val="10"/>
      <name val="Geneva"/>
      <family val="2"/>
    </font>
    <font>
      <sz val="8"/>
      <name val="Verdana"/>
      <family val="2"/>
    </font>
    <font>
      <b/>
      <sz val="10"/>
      <name val="Geneva"/>
      <family val="2"/>
    </font>
    <font>
      <sz val="8"/>
      <name val="Tahoma"/>
      <family val="2"/>
    </font>
    <font>
      <b/>
      <sz val="8"/>
      <name val="Tahoma"/>
      <family val="2"/>
    </font>
    <font>
      <sz val="10"/>
      <color indexed="48"/>
      <name val="Geneva"/>
      <family val="2"/>
    </font>
    <font>
      <sz val="9"/>
      <color indexed="48"/>
      <name val="Geneva"/>
      <family val="2"/>
    </font>
    <font>
      <b/>
      <sz val="8"/>
      <name val="Geneva"/>
      <family val="2"/>
    </font>
    <font>
      <b/>
      <sz val="16"/>
      <color indexed="8"/>
      <name val="Arial"/>
      <family val="2"/>
    </font>
    <font>
      <b/>
      <sz val="12"/>
      <color indexed="10"/>
      <name val="Geneva"/>
      <family val="2"/>
    </font>
    <font>
      <sz val="11"/>
      <color indexed="10"/>
      <name val="Geneva"/>
      <family val="2"/>
    </font>
    <font>
      <b/>
      <u val="single"/>
      <sz val="11"/>
      <color indexed="10"/>
      <name val="Geneva"/>
      <family val="2"/>
    </font>
    <font>
      <b/>
      <sz val="11"/>
      <color indexed="10"/>
      <name val="Geneva"/>
      <family val="2"/>
    </font>
    <font>
      <b/>
      <sz val="14"/>
      <color indexed="8"/>
      <name val="Arial"/>
      <family val="2"/>
    </font>
    <font>
      <b/>
      <sz val="14"/>
      <name val="Geneva"/>
      <family val="2"/>
    </font>
    <font>
      <b/>
      <sz val="11"/>
      <color indexed="8"/>
      <name val="Arial"/>
      <family val="2"/>
    </font>
    <font>
      <sz val="10"/>
      <color indexed="10"/>
      <name val="Geneva"/>
      <family val="2"/>
    </font>
    <font>
      <b/>
      <sz val="12"/>
      <color indexed="8"/>
      <name val="Geneva"/>
      <family val="2"/>
    </font>
    <font>
      <sz val="12"/>
      <name val="Geneva"/>
      <family val="2"/>
    </font>
    <font>
      <b/>
      <sz val="9"/>
      <color indexed="8"/>
      <name val="Arial"/>
      <family val="2"/>
    </font>
    <font>
      <sz val="10"/>
      <color rgb="FF0070C0"/>
      <name val="Geneva"/>
      <family val="2"/>
    </font>
    <font>
      <sz val="9"/>
      <name val="Tahoma"/>
      <family val="2"/>
    </font>
    <font>
      <sz val="8"/>
      <color indexed="8"/>
      <name val="Geneva"/>
      <family val="2"/>
    </font>
    <font>
      <sz val="9"/>
      <name val="Calibri"/>
      <family val="2"/>
    </font>
    <font>
      <sz val="10"/>
      <name val="Verdana"/>
      <family val="2"/>
    </font>
    <font>
      <sz val="11"/>
      <name val="Arial"/>
      <family val="2"/>
    </font>
    <font>
      <b/>
      <sz val="9"/>
      <name val="Tahoma"/>
      <family val="2"/>
    </font>
    <font>
      <sz val="9"/>
      <color indexed="10"/>
      <name val="Geneva"/>
      <family val="2"/>
    </font>
  </fonts>
  <fills count="25">
    <fill>
      <patternFill/>
    </fill>
    <fill>
      <patternFill patternType="gray125"/>
    </fill>
    <fill>
      <patternFill patternType="solid">
        <fgColor indexed="10"/>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65"/>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FFEAD5"/>
        <bgColor indexed="64"/>
      </patternFill>
    </fill>
    <fill>
      <patternFill patternType="solid">
        <fgColor rgb="FFFF9685"/>
        <bgColor indexed="64"/>
      </patternFill>
    </fill>
    <fill>
      <patternFill patternType="solid">
        <fgColor rgb="FFCCCCFF"/>
        <bgColor indexed="64"/>
      </patternFill>
    </fill>
    <fill>
      <patternFill patternType="solid">
        <fgColor rgb="FFDDDDDD"/>
        <bgColor indexed="64"/>
      </patternFill>
    </fill>
    <fill>
      <patternFill patternType="solid">
        <fgColor rgb="FFFFFF99"/>
        <bgColor indexed="64"/>
      </patternFill>
    </fill>
    <fill>
      <patternFill patternType="solid">
        <fgColor rgb="FFFFCC99"/>
        <bgColor indexed="64"/>
      </patternFill>
    </fill>
    <fill>
      <patternFill patternType="solid">
        <fgColor rgb="FF9BDEFF"/>
        <bgColor indexed="64"/>
      </patternFill>
    </fill>
    <fill>
      <patternFill patternType="solid">
        <fgColor rgb="FFDDFFEE"/>
        <bgColor indexed="64"/>
      </patternFill>
    </fill>
    <fill>
      <patternFill patternType="solid">
        <fgColor rgb="FFFFFFB3"/>
        <bgColor indexed="64"/>
      </patternFill>
    </fill>
    <fill>
      <patternFill patternType="solid">
        <fgColor indexed="34"/>
        <bgColor indexed="64"/>
      </patternFill>
    </fill>
    <fill>
      <patternFill patternType="solid">
        <fgColor rgb="FFFFFF66"/>
        <bgColor indexed="64"/>
      </patternFill>
    </fill>
    <fill>
      <patternFill patternType="solid">
        <fgColor rgb="FFCCFFCC"/>
        <bgColor indexed="64"/>
      </patternFill>
    </fill>
  </fills>
  <borders count="71">
    <border>
      <left/>
      <right/>
      <top/>
      <bottom/>
      <diagonal/>
    </border>
    <border>
      <left style="thin"/>
      <right style="thin"/>
      <top style="medium"/>
      <bottom style="medium"/>
    </border>
    <border>
      <left style="thin"/>
      <right/>
      <top style="medium"/>
      <bottom style="medium"/>
    </border>
    <border>
      <left/>
      <right style="thin"/>
      <top style="medium"/>
      <bottom style="medium"/>
    </border>
    <border>
      <left style="thin"/>
      <right style="thin"/>
      <top style="thin"/>
      <bottom style="thin"/>
    </border>
    <border>
      <left style="thin"/>
      <right/>
      <top style="thin"/>
      <bottom style="thin"/>
    </border>
    <border>
      <left/>
      <right style="thin"/>
      <top style="thin"/>
      <bottom style="thin"/>
    </border>
    <border>
      <left/>
      <right/>
      <top style="medium"/>
      <bottom style="medium"/>
    </border>
    <border>
      <left style="thin"/>
      <right style="thin"/>
      <top/>
      <bottom style="medium"/>
    </border>
    <border>
      <left style="thin"/>
      <right style="medium"/>
      <top style="medium"/>
      <bottom style="medium"/>
    </border>
    <border>
      <left/>
      <right style="thin"/>
      <top/>
      <bottom style="thin"/>
    </border>
    <border>
      <left/>
      <right style="thin"/>
      <top/>
      <bottom style="medium"/>
    </border>
    <border>
      <left/>
      <right/>
      <top/>
      <bottom style="medium"/>
    </border>
    <border>
      <left style="medium"/>
      <right style="thin"/>
      <top/>
      <bottom style="medium"/>
    </border>
    <border>
      <left style="thin"/>
      <right style="medium"/>
      <top/>
      <bottom style="medium"/>
    </border>
    <border>
      <left style="medium"/>
      <right/>
      <top/>
      <bottom style="medium"/>
    </border>
    <border>
      <left style="medium"/>
      <right/>
      <top style="medium"/>
      <bottom style="medium"/>
    </border>
    <border>
      <left style="medium"/>
      <right style="medium"/>
      <top style="medium"/>
      <bottom style="medium"/>
    </border>
    <border>
      <left/>
      <right/>
      <top style="thin"/>
      <bottom/>
    </border>
    <border>
      <left/>
      <right/>
      <top style="thin"/>
      <bottom style="thin"/>
    </border>
    <border>
      <left/>
      <right style="thin"/>
      <top style="thin"/>
      <bottom/>
    </border>
    <border>
      <left/>
      <right style="thin"/>
      <top/>
      <bottom/>
    </border>
    <border>
      <left style="thin"/>
      <right/>
      <top style="thin"/>
      <bottom/>
    </border>
    <border>
      <left/>
      <right style="thin"/>
      <top style="medium"/>
      <bottom style="double"/>
    </border>
    <border>
      <left style="thin"/>
      <right style="medium"/>
      <top style="medium"/>
      <bottom style="double"/>
    </border>
    <border>
      <left style="thin"/>
      <right style="thin"/>
      <top/>
      <bottom style="thin"/>
    </border>
    <border>
      <left style="thin"/>
      <right style="thin"/>
      <top/>
      <bottom/>
    </border>
    <border>
      <left style="medium"/>
      <right style="thin"/>
      <top style="medium"/>
      <bottom/>
    </border>
    <border>
      <left style="thin"/>
      <right style="medium"/>
      <top style="medium"/>
      <bottom/>
    </border>
    <border>
      <left style="thin"/>
      <right style="thin"/>
      <top style="thin"/>
      <bottom/>
    </border>
    <border>
      <left style="medium"/>
      <right/>
      <top/>
      <bottom/>
    </border>
    <border>
      <left/>
      <right/>
      <top/>
      <bottom style="thin"/>
    </border>
    <border>
      <left style="thin"/>
      <right style="thin"/>
      <top style="medium"/>
      <bottom/>
    </border>
    <border>
      <left style="thin"/>
      <right/>
      <top style="medium"/>
      <bottom/>
    </border>
    <border>
      <left/>
      <right style="thin"/>
      <top style="medium"/>
      <bottom/>
    </border>
    <border>
      <left style="medium"/>
      <right style="thin"/>
      <top style="thin"/>
      <bottom/>
    </border>
    <border>
      <left style="thin"/>
      <right/>
      <top/>
      <bottom/>
    </border>
    <border>
      <left style="thin"/>
      <right/>
      <top/>
      <bottom style="thin"/>
    </border>
    <border>
      <left style="medium"/>
      <right style="medium"/>
      <top style="medium"/>
      <bottom style="double"/>
    </border>
    <border>
      <left style="thin"/>
      <right style="thin"/>
      <top style="medium"/>
      <bottom style="double"/>
    </border>
    <border>
      <left style="medium"/>
      <right style="thin"/>
      <top style="medium"/>
      <bottom style="medium"/>
    </border>
    <border>
      <left style="medium"/>
      <right style="thin"/>
      <top style="medium"/>
      <bottom style="double"/>
    </border>
    <border>
      <left style="medium"/>
      <right/>
      <top style="medium"/>
      <bottom style="double"/>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top style="thin"/>
      <bottom style="thin"/>
    </border>
    <border>
      <left/>
      <right/>
      <top style="medium"/>
      <bottom/>
    </border>
    <border>
      <left/>
      <right/>
      <top style="thin"/>
      <bottom style="medium"/>
    </border>
    <border>
      <left style="medium"/>
      <right style="medium"/>
      <top style="medium"/>
      <bottom style="thin"/>
    </border>
    <border>
      <left style="medium"/>
      <right style="medium"/>
      <top/>
      <bottom style="medium"/>
    </border>
    <border>
      <left style="thin"/>
      <right style="medium"/>
      <top style="thin"/>
      <bottom style="thin"/>
    </border>
    <border>
      <left style="thin"/>
      <right style="medium"/>
      <top/>
      <bottom/>
    </border>
    <border>
      <left style="double"/>
      <right style="medium"/>
      <top style="double"/>
      <bottom style="double"/>
    </border>
    <border>
      <left style="medium"/>
      <right style="medium"/>
      <top style="thin"/>
      <bottom style="thin"/>
    </border>
    <border>
      <left style="medium"/>
      <right style="medium"/>
      <top style="thin"/>
      <bottom style="medium"/>
    </border>
    <border>
      <left style="medium"/>
      <right style="medium"/>
      <top/>
      <bottom style="thin"/>
    </border>
    <border>
      <left style="thin"/>
      <right style="medium"/>
      <top style="thin"/>
      <bottom style="medium"/>
    </border>
    <border>
      <left style="medium"/>
      <right style="medium"/>
      <top style="medium"/>
      <bottom/>
    </border>
    <border>
      <left/>
      <right style="medium"/>
      <top style="medium"/>
      <bottom style="medium"/>
    </border>
    <border>
      <left style="medium"/>
      <right/>
      <top style="medium"/>
      <bottom/>
    </border>
    <border>
      <left/>
      <right style="medium"/>
      <top style="medium"/>
      <bottom/>
    </border>
    <border>
      <left/>
      <right style="medium"/>
      <top/>
      <bottom style="medium"/>
    </border>
    <border>
      <left style="medium"/>
      <right/>
      <top style="medium"/>
      <bottom style="thin"/>
    </border>
    <border>
      <left/>
      <right/>
      <top style="medium"/>
      <bottom style="thin"/>
    </border>
    <border>
      <left style="medium"/>
      <right style="medium"/>
      <top/>
      <bottom/>
    </border>
    <border>
      <left/>
      <right style="medium"/>
      <top/>
      <bottom/>
    </border>
    <border>
      <left/>
      <right style="medium"/>
      <top style="medium"/>
      <bottom style="thin"/>
    </border>
    <border>
      <left/>
      <right style="medium"/>
      <top style="thin"/>
      <bottom style="thin"/>
    </border>
    <border>
      <left/>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5" fillId="0" borderId="0">
      <alignment/>
      <protection/>
    </xf>
    <xf numFmtId="0" fontId="36" fillId="0" borderId="0">
      <alignment/>
      <protection/>
    </xf>
  </cellStyleXfs>
  <cellXfs count="601">
    <xf numFmtId="0" fontId="0" fillId="0" borderId="0" xfId="0"/>
    <xf numFmtId="0" fontId="6" fillId="0" borderId="0" xfId="0" applyFont="1" applyBorder="1"/>
    <xf numFmtId="0" fontId="6" fillId="0" borderId="0" xfId="0" applyFont="1" applyFill="1" applyBorder="1"/>
    <xf numFmtId="0" fontId="4" fillId="0" borderId="0" xfId="0" applyFont="1" applyBorder="1" applyAlignment="1">
      <alignment vertical="center"/>
    </xf>
    <xf numFmtId="0" fontId="4" fillId="0" borderId="0" xfId="0" applyFont="1" applyFill="1" applyBorder="1" applyAlignment="1">
      <alignment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6" fillId="2" borderId="0" xfId="0" applyFont="1" applyFill="1" applyBorder="1"/>
    <xf numFmtId="0" fontId="4" fillId="2" borderId="0" xfId="0" applyFont="1" applyFill="1" applyBorder="1" applyAlignment="1">
      <alignment horizontal="center" vertical="center"/>
    </xf>
    <xf numFmtId="164" fontId="6" fillId="2" borderId="0" xfId="18" applyNumberFormat="1" applyFont="1" applyFill="1" applyBorder="1"/>
    <xf numFmtId="0" fontId="7" fillId="2" borderId="0" xfId="0" applyFont="1" applyFill="1" applyBorder="1" applyAlignment="1">
      <alignment horizontal="center"/>
    </xf>
    <xf numFmtId="0" fontId="6" fillId="2" borderId="0" xfId="0" applyFont="1" applyFill="1" applyBorder="1" applyAlignment="1">
      <alignment horizontal="center"/>
    </xf>
    <xf numFmtId="0" fontId="8" fillId="2" borderId="0" xfId="0" applyFont="1" applyFill="1" applyBorder="1" applyAlignment="1">
      <alignment horizontal="center" vertical="center" wrapText="1"/>
    </xf>
    <xf numFmtId="43" fontId="6" fillId="2" borderId="0" xfId="18" applyFont="1" applyFill="1" applyBorder="1"/>
    <xf numFmtId="0" fontId="4" fillId="2" borderId="0" xfId="0" applyFont="1" applyFill="1" applyBorder="1" applyAlignment="1">
      <alignment vertical="center"/>
    </xf>
    <xf numFmtId="0" fontId="8" fillId="0" borderId="2" xfId="0" applyFont="1" applyFill="1" applyBorder="1" applyAlignment="1">
      <alignment horizontal="center" vertical="center" wrapText="1"/>
    </xf>
    <xf numFmtId="167" fontId="12" fillId="3" borderId="4" xfId="0" applyNumberFormat="1" applyFont="1" applyFill="1" applyBorder="1" applyProtection="1">
      <protection/>
    </xf>
    <xf numFmtId="167" fontId="12" fillId="4" borderId="4" xfId="0" applyNumberFormat="1" applyFont="1" applyFill="1" applyBorder="1" applyProtection="1">
      <protection/>
    </xf>
    <xf numFmtId="167" fontId="12" fillId="4" borderId="5" xfId="0" applyNumberFormat="1" applyFont="1" applyFill="1" applyBorder="1" applyProtection="1">
      <protection/>
    </xf>
    <xf numFmtId="167" fontId="12" fillId="4" borderId="6" xfId="0" applyNumberFormat="1" applyFont="1" applyFill="1" applyBorder="1" applyProtection="1">
      <protection/>
    </xf>
    <xf numFmtId="167" fontId="12" fillId="5" borderId="4" xfId="0" applyNumberFormat="1" applyFont="1" applyFill="1" applyBorder="1" applyProtection="1">
      <protection/>
    </xf>
    <xf numFmtId="0" fontId="6" fillId="6" borderId="0" xfId="0" applyFont="1" applyFill="1" applyBorder="1"/>
    <xf numFmtId="0" fontId="6" fillId="6" borderId="0" xfId="0" applyFont="1" applyFill="1" applyBorder="1" applyAlignment="1">
      <alignment shrinkToFit="1"/>
    </xf>
    <xf numFmtId="0" fontId="4" fillId="6" borderId="0" xfId="0" applyFont="1" applyFill="1" applyBorder="1" applyAlignment="1">
      <alignment vertical="center"/>
    </xf>
    <xf numFmtId="0" fontId="6" fillId="6" borderId="0" xfId="0" applyFont="1" applyFill="1" applyBorder="1" applyAlignment="1">
      <alignment horizontal="center"/>
    </xf>
    <xf numFmtId="0" fontId="6" fillId="6" borderId="0" xfId="0" applyFont="1" applyFill="1" applyBorder="1" applyAlignment="1">
      <alignment horizontal="left"/>
    </xf>
    <xf numFmtId="3" fontId="6" fillId="6" borderId="0" xfId="18" applyNumberFormat="1" applyFont="1" applyFill="1" applyBorder="1"/>
    <xf numFmtId="0" fontId="8" fillId="0" borderId="7" xfId="0" applyFont="1" applyBorder="1" applyAlignment="1">
      <alignment horizontal="center" vertical="center" wrapText="1"/>
    </xf>
    <xf numFmtId="0" fontId="0" fillId="6" borderId="0" xfId="0" applyFill="1"/>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7" xfId="0" applyFont="1" applyBorder="1" applyAlignment="1">
      <alignment horizontal="center" vertical="center" wrapText="1" shrinkToFit="1"/>
    </xf>
    <xf numFmtId="3" fontId="6" fillId="7" borderId="10" xfId="0" applyNumberFormat="1" applyFont="1" applyFill="1" applyBorder="1"/>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6" fillId="6" borderId="15" xfId="0" applyFont="1" applyFill="1" applyBorder="1"/>
    <xf numFmtId="0" fontId="6" fillId="6" borderId="12" xfId="0" applyFont="1" applyFill="1" applyBorder="1"/>
    <xf numFmtId="0" fontId="8" fillId="0" borderId="16" xfId="0" applyFont="1" applyBorder="1" applyAlignment="1">
      <alignment horizontal="center" vertical="center" wrapText="1"/>
    </xf>
    <xf numFmtId="0" fontId="4" fillId="6" borderId="0" xfId="0" applyFont="1" applyFill="1" applyBorder="1" applyAlignment="1">
      <alignment vertical="center" shrinkToFit="1"/>
    </xf>
    <xf numFmtId="0" fontId="8" fillId="0" borderId="1" xfId="0" applyFont="1" applyFill="1" applyBorder="1" applyAlignment="1">
      <alignment horizontal="center" vertical="center" wrapText="1"/>
    </xf>
    <xf numFmtId="0" fontId="0" fillId="6" borderId="0" xfId="0" applyFill="1" applyAlignment="1">
      <alignment wrapText="1"/>
    </xf>
    <xf numFmtId="0" fontId="26" fillId="6" borderId="0" xfId="0" applyFont="1" applyFill="1" applyBorder="1" applyAlignment="1">
      <alignment vertical="center"/>
    </xf>
    <xf numFmtId="169" fontId="0" fillId="6" borderId="0" xfId="0" applyNumberFormat="1" applyFill="1"/>
    <xf numFmtId="0" fontId="8" fillId="0" borderId="3" xfId="0" applyFont="1" applyBorder="1" applyAlignment="1">
      <alignment horizontal="center" vertical="center" wrapText="1" shrinkToFit="1"/>
    </xf>
    <xf numFmtId="0" fontId="8" fillId="0" borderId="3" xfId="0" applyFont="1" applyFill="1" applyBorder="1" applyAlignment="1">
      <alignment horizontal="center" vertical="center" wrapText="1"/>
    </xf>
    <xf numFmtId="0" fontId="0" fillId="6" borderId="12" xfId="0" applyFill="1" applyBorder="1"/>
    <xf numFmtId="5" fontId="6" fillId="0" borderId="12" xfId="18" applyNumberFormat="1" applyFont="1" applyBorder="1"/>
    <xf numFmtId="0" fontId="21" fillId="2" borderId="0" xfId="0" applyFont="1" applyFill="1" applyBorder="1" applyAlignment="1">
      <alignment horizontal="center" vertical="center" shrinkToFit="1"/>
    </xf>
    <xf numFmtId="37" fontId="22" fillId="2" borderId="0" xfId="0" applyNumberFormat="1" applyFont="1" applyFill="1" applyBorder="1" applyAlignment="1">
      <alignment horizontal="center" shrinkToFit="1"/>
    </xf>
    <xf numFmtId="0" fontId="22" fillId="2" borderId="0" xfId="0" applyFont="1" applyFill="1" applyBorder="1" applyAlignment="1">
      <alignment shrinkToFit="1"/>
    </xf>
    <xf numFmtId="0" fontId="23" fillId="2" borderId="0" xfId="0" applyFont="1" applyFill="1" applyBorder="1" applyAlignment="1">
      <alignment horizontal="center" shrinkToFit="1"/>
    </xf>
    <xf numFmtId="0" fontId="24" fillId="2" borderId="0" xfId="0" applyFont="1" applyFill="1" applyBorder="1" applyAlignment="1">
      <alignment horizontal="center" vertical="center" wrapText="1" shrinkToFit="1"/>
    </xf>
    <xf numFmtId="43" fontId="22" fillId="2" borderId="0" xfId="18" applyFont="1" applyFill="1" applyBorder="1"/>
    <xf numFmtId="0" fontId="2" fillId="6" borderId="0" xfId="0" applyFont="1" applyFill="1" applyAlignment="1">
      <alignment horizontal="center"/>
    </xf>
    <xf numFmtId="37" fontId="0" fillId="6" borderId="0" xfId="0" applyNumberFormat="1" applyFill="1"/>
    <xf numFmtId="164" fontId="0" fillId="6" borderId="0" xfId="18" applyNumberFormat="1" applyFont="1" applyFill="1"/>
    <xf numFmtId="0" fontId="0" fillId="6" borderId="4" xfId="0" applyFill="1" applyBorder="1"/>
    <xf numFmtId="0" fontId="27" fillId="4" borderId="17" xfId="20" applyFont="1" applyFill="1" applyBorder="1" applyAlignment="1">
      <alignment horizontal="center" vertical="center" wrapText="1"/>
      <protection/>
    </xf>
    <xf numFmtId="0" fontId="4" fillId="4" borderId="16" xfId="0" applyFont="1" applyFill="1" applyBorder="1" applyAlignment="1">
      <alignment horizontal="center" vertical="center" shrinkToFit="1"/>
    </xf>
    <xf numFmtId="0" fontId="7" fillId="4" borderId="18" xfId="0" applyFont="1" applyFill="1" applyBorder="1" applyAlignment="1">
      <alignment horizontal="center"/>
    </xf>
    <xf numFmtId="0" fontId="7" fillId="4" borderId="19" xfId="0" applyFont="1" applyFill="1" applyBorder="1" applyAlignment="1">
      <alignment horizontal="center"/>
    </xf>
    <xf numFmtId="0" fontId="6" fillId="4" borderId="20" xfId="0" applyFont="1" applyFill="1" applyBorder="1" applyAlignment="1">
      <alignment horizontal="center" shrinkToFit="1"/>
    </xf>
    <xf numFmtId="0" fontId="6" fillId="4" borderId="21" xfId="0" applyFont="1" applyFill="1" applyBorder="1" applyAlignment="1">
      <alignment horizontal="center" shrinkToFit="1"/>
    </xf>
    <xf numFmtId="0" fontId="7" fillId="4" borderId="21" xfId="0" applyFont="1" applyFill="1" applyBorder="1" applyAlignment="1">
      <alignment horizontal="center" shrinkToFit="1"/>
    </xf>
    <xf numFmtId="0" fontId="7" fillId="4" borderId="22" xfId="0" applyFont="1" applyFill="1" applyBorder="1" applyAlignment="1">
      <alignment horizontal="center"/>
    </xf>
    <xf numFmtId="0" fontId="22" fillId="6" borderId="0" xfId="0" applyFont="1" applyFill="1" applyBorder="1" applyAlignment="1">
      <alignment shrinkToFit="1"/>
    </xf>
    <xf numFmtId="0" fontId="6" fillId="6" borderId="0" xfId="0" applyNumberFormat="1" applyFont="1" applyFill="1" applyBorder="1"/>
    <xf numFmtId="169" fontId="12" fillId="6" borderId="0" xfId="0" applyNumberFormat="1" applyFont="1" applyFill="1" applyBorder="1" applyAlignment="1">
      <alignment horizontal="left"/>
    </xf>
    <xf numFmtId="0" fontId="12" fillId="6" borderId="0" xfId="0" applyFont="1" applyFill="1" applyBorder="1" applyProtection="1">
      <protection/>
    </xf>
    <xf numFmtId="164" fontId="6" fillId="6" borderId="0" xfId="0" applyNumberFormat="1" applyFont="1" applyFill="1" applyBorder="1"/>
    <xf numFmtId="5" fontId="14" fillId="8" borderId="23" xfId="0" applyNumberFormat="1" applyFont="1" applyFill="1" applyBorder="1" applyAlignment="1" applyProtection="1">
      <alignment horizontal="center"/>
      <protection/>
    </xf>
    <xf numFmtId="5" fontId="14" fillId="8" borderId="24" xfId="0" applyNumberFormat="1" applyFont="1" applyFill="1" applyBorder="1" applyAlignment="1" applyProtection="1">
      <alignment horizontal="center"/>
      <protection/>
    </xf>
    <xf numFmtId="5" fontId="14" fillId="4" borderId="1" xfId="0" applyNumberFormat="1" applyFont="1" applyFill="1" applyBorder="1" applyProtection="1">
      <protection/>
    </xf>
    <xf numFmtId="5" fontId="12" fillId="3" borderId="25" xfId="0" applyNumberFormat="1" applyFont="1" applyFill="1" applyBorder="1" applyAlignment="1" applyProtection="1">
      <alignment horizontal="center"/>
      <protection/>
    </xf>
    <xf numFmtId="0" fontId="2" fillId="0" borderId="21" xfId="0" applyFont="1" applyBorder="1" applyAlignment="1">
      <alignment horizontal="center" vertical="center" wrapText="1"/>
    </xf>
    <xf numFmtId="0" fontId="2" fillId="0" borderId="26" xfId="0" applyFont="1" applyBorder="1" applyAlignment="1">
      <alignment horizontal="center" vertical="center" wrapText="1"/>
    </xf>
    <xf numFmtId="37" fontId="2" fillId="0" borderId="27" xfId="0" applyNumberFormat="1" applyFont="1" applyBorder="1" applyAlignment="1">
      <alignment horizontal="center" vertical="center" wrapText="1"/>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0" fillId="0" borderId="17" xfId="0" applyBorder="1" applyAlignment="1">
      <alignment horizontal="center" vertical="center" wrapText="1"/>
    </xf>
    <xf numFmtId="167" fontId="0" fillId="6" borderId="0" xfId="0" applyNumberFormat="1" applyFill="1"/>
    <xf numFmtId="0" fontId="6" fillId="6" borderId="0" xfId="0" applyFont="1" applyFill="1"/>
    <xf numFmtId="0" fontId="0" fillId="2" borderId="0" xfId="0" applyFill="1" applyBorder="1"/>
    <xf numFmtId="0" fontId="0" fillId="6" borderId="29" xfId="0" applyFill="1" applyBorder="1"/>
    <xf numFmtId="0" fontId="0" fillId="6" borderId="29" xfId="0" applyFill="1" applyBorder="1" applyAlignment="1">
      <alignment/>
    </xf>
    <xf numFmtId="0" fontId="0" fillId="6" borderId="25" xfId="0" applyFill="1" applyBorder="1"/>
    <xf numFmtId="0" fontId="0" fillId="6" borderId="0" xfId="0" applyFill="1" applyBorder="1"/>
    <xf numFmtId="0" fontId="0" fillId="2" borderId="21" xfId="0" applyFill="1" applyBorder="1"/>
    <xf numFmtId="0" fontId="0" fillId="2" borderId="0" xfId="0" applyFill="1" applyBorder="1" applyAlignment="1">
      <alignment horizontal="center"/>
    </xf>
    <xf numFmtId="0" fontId="8" fillId="0" borderId="17" xfId="0" applyFont="1" applyBorder="1" applyAlignment="1">
      <alignment horizontal="center" vertical="center" wrapText="1"/>
    </xf>
    <xf numFmtId="0" fontId="14" fillId="6" borderId="30" xfId="0" applyFont="1" applyFill="1" applyBorder="1" applyAlignment="1">
      <alignment horizontal="center" vertical="center" shrinkToFit="1"/>
    </xf>
    <xf numFmtId="0" fontId="0" fillId="2" borderId="21" xfId="0" applyFill="1" applyBorder="1" applyAlignment="1">
      <alignment horizontal="center"/>
    </xf>
    <xf numFmtId="0" fontId="0" fillId="9" borderId="18" xfId="0" applyFill="1" applyBorder="1" applyProtection="1">
      <protection/>
    </xf>
    <xf numFmtId="0" fontId="0" fillId="9" borderId="0" xfId="0" applyFill="1" applyBorder="1" applyProtection="1">
      <protection/>
    </xf>
    <xf numFmtId="0" fontId="0" fillId="9" borderId="4" xfId="0" applyFill="1" applyBorder="1" applyProtection="1">
      <protection/>
    </xf>
    <xf numFmtId="37" fontId="12" fillId="9" borderId="4" xfId="0" applyNumberFormat="1" applyFont="1" applyFill="1" applyBorder="1" applyProtection="1">
      <protection/>
    </xf>
    <xf numFmtId="37" fontId="12" fillId="9" borderId="0" xfId="0" applyNumberFormat="1" applyFont="1" applyFill="1" applyBorder="1" applyProtection="1">
      <protection/>
    </xf>
    <xf numFmtId="0" fontId="12" fillId="9" borderId="0" xfId="0" applyFont="1" applyFill="1" applyBorder="1" applyProtection="1">
      <protection/>
    </xf>
    <xf numFmtId="0" fontId="12" fillId="9" borderId="31" xfId="0" applyFont="1" applyFill="1" applyBorder="1" applyProtection="1">
      <protection/>
    </xf>
    <xf numFmtId="9" fontId="28" fillId="9" borderId="0" xfId="0" applyNumberFormat="1" applyFont="1" applyFill="1" applyBorder="1" applyProtection="1">
      <protection/>
    </xf>
    <xf numFmtId="0" fontId="12" fillId="9" borderId="18" xfId="0" applyFont="1" applyFill="1" applyBorder="1" applyProtection="1">
      <protection/>
    </xf>
    <xf numFmtId="0" fontId="0" fillId="9" borderId="29" xfId="0" applyFill="1" applyBorder="1" applyProtection="1">
      <protection/>
    </xf>
    <xf numFmtId="0" fontId="0" fillId="9" borderId="25" xfId="0" applyFill="1" applyBorder="1" applyProtection="1">
      <protection/>
    </xf>
    <xf numFmtId="0" fontId="0" fillId="9" borderId="5" xfId="0" applyFill="1" applyBorder="1" applyProtection="1">
      <protection/>
    </xf>
    <xf numFmtId="0" fontId="0" fillId="9" borderId="6" xfId="0" applyFill="1" applyBorder="1" applyProtection="1">
      <protection/>
    </xf>
    <xf numFmtId="0" fontId="14" fillId="4" borderId="32" xfId="0" applyFont="1" applyFill="1" applyBorder="1" applyAlignment="1" applyProtection="1">
      <alignment horizontal="center" vertical="center" wrapText="1"/>
      <protection/>
    </xf>
    <xf numFmtId="0" fontId="14" fillId="5" borderId="32" xfId="0" applyFont="1" applyFill="1" applyBorder="1" applyAlignment="1" applyProtection="1">
      <alignment horizontal="center" vertical="center" wrapText="1"/>
      <protection/>
    </xf>
    <xf numFmtId="0" fontId="19" fillId="3" borderId="32" xfId="0" applyFont="1" applyFill="1" applyBorder="1" applyAlignment="1" applyProtection="1">
      <alignment horizontal="center" vertical="center" wrapText="1"/>
      <protection/>
    </xf>
    <xf numFmtId="0" fontId="14" fillId="4" borderId="33" xfId="0" applyFont="1" applyFill="1" applyBorder="1" applyAlignment="1" applyProtection="1">
      <alignment horizontal="center" vertical="center"/>
      <protection/>
    </xf>
    <xf numFmtId="0" fontId="14" fillId="4" borderId="34" xfId="0" applyFont="1" applyFill="1" applyBorder="1" applyAlignment="1" applyProtection="1">
      <alignment horizontal="center" vertical="center" wrapText="1"/>
      <protection/>
    </xf>
    <xf numFmtId="0" fontId="14" fillId="9" borderId="35" xfId="0" applyFont="1" applyFill="1" applyBorder="1" applyAlignment="1" applyProtection="1">
      <alignment horizontal="center" vertical="center"/>
      <protection/>
    </xf>
    <xf numFmtId="0" fontId="0" fillId="9" borderId="36" xfId="0" applyFill="1" applyBorder="1" applyProtection="1">
      <protection/>
    </xf>
    <xf numFmtId="0" fontId="14" fillId="9" borderId="20" xfId="0" applyFont="1" applyFill="1" applyBorder="1" applyAlignment="1" applyProtection="1">
      <alignment horizontal="center" vertical="center"/>
      <protection/>
    </xf>
    <xf numFmtId="0" fontId="9" fillId="10" borderId="0" xfId="20" applyFont="1" applyFill="1" applyBorder="1" applyAlignment="1">
      <alignment wrapText="1"/>
      <protection/>
    </xf>
    <xf numFmtId="0" fontId="9" fillId="10" borderId="0" xfId="20" applyNumberFormat="1" applyFont="1" applyFill="1" applyBorder="1" applyAlignment="1">
      <alignment wrapText="1"/>
      <protection/>
    </xf>
    <xf numFmtId="0" fontId="9" fillId="0" borderId="0" xfId="20" applyFont="1" applyFill="1" applyBorder="1" applyAlignment="1">
      <alignment wrapText="1"/>
      <protection/>
    </xf>
    <xf numFmtId="0" fontId="9" fillId="0" borderId="0" xfId="20" applyNumberFormat="1" applyFont="1" applyFill="1" applyBorder="1" applyAlignment="1">
      <alignment wrapText="1"/>
      <protection/>
    </xf>
    <xf numFmtId="37" fontId="12" fillId="9" borderId="6" xfId="0" applyNumberFormat="1" applyFont="1" applyFill="1" applyBorder="1" applyProtection="1">
      <protection/>
    </xf>
    <xf numFmtId="167" fontId="6" fillId="7" borderId="31" xfId="16" applyNumberFormat="1" applyFont="1" applyFill="1" applyBorder="1"/>
    <xf numFmtId="167" fontId="6" fillId="5" borderId="37" xfId="16" applyNumberFormat="1" applyFont="1" applyFill="1" applyBorder="1"/>
    <xf numFmtId="167" fontId="6" fillId="7" borderId="37" xfId="16" applyNumberFormat="1" applyFont="1" applyFill="1" applyBorder="1" applyAlignment="1">
      <alignment horizontal="right"/>
    </xf>
    <xf numFmtId="167" fontId="6" fillId="5" borderId="37" xfId="0" applyNumberFormat="1" applyFont="1" applyFill="1" applyBorder="1" applyAlignment="1">
      <alignment horizontal="right"/>
    </xf>
    <xf numFmtId="167" fontId="6" fillId="5" borderId="37" xfId="16" applyNumberFormat="1" applyFont="1" applyFill="1" applyBorder="1" applyAlignment="1">
      <alignment horizontal="right"/>
    </xf>
    <xf numFmtId="167" fontId="6" fillId="5" borderId="31" xfId="16" applyNumberFormat="1" applyFont="1" applyFill="1" applyBorder="1" applyAlignment="1">
      <alignment horizontal="right"/>
    </xf>
    <xf numFmtId="167" fontId="6" fillId="5" borderId="19" xfId="16" applyNumberFormat="1" applyFont="1" applyFill="1" applyBorder="1" applyAlignment="1">
      <alignment horizontal="right"/>
    </xf>
    <xf numFmtId="1" fontId="6" fillId="7" borderId="10" xfId="0" applyNumberFormat="1" applyFont="1" applyFill="1" applyBorder="1"/>
    <xf numFmtId="0" fontId="6" fillId="7" borderId="10" xfId="0" applyFont="1" applyFill="1" applyBorder="1" applyAlignment="1">
      <alignment horizontal="right"/>
    </xf>
    <xf numFmtId="0" fontId="6" fillId="7" borderId="37" xfId="0" applyFont="1" applyFill="1" applyBorder="1" applyAlignment="1">
      <alignment horizontal="right"/>
    </xf>
    <xf numFmtId="0" fontId="6" fillId="7" borderId="10" xfId="0" applyNumberFormat="1" applyFont="1" applyFill="1" applyBorder="1" applyAlignment="1">
      <alignment horizontal="center"/>
    </xf>
    <xf numFmtId="167" fontId="6" fillId="5" borderId="10" xfId="16" applyNumberFormat="1" applyFont="1" applyFill="1" applyBorder="1"/>
    <xf numFmtId="167" fontId="6" fillId="7" borderId="37" xfId="16" applyNumberFormat="1" applyFont="1" applyFill="1" applyBorder="1"/>
    <xf numFmtId="167" fontId="6" fillId="5" borderId="37" xfId="0" applyNumberFormat="1" applyFont="1" applyFill="1" applyBorder="1"/>
    <xf numFmtId="167" fontId="6" fillId="5" borderId="37" xfId="18" applyNumberFormat="1" applyFont="1" applyFill="1" applyBorder="1"/>
    <xf numFmtId="167" fontId="6" fillId="5" borderId="10" xfId="16" applyNumberFormat="1" applyFont="1" applyFill="1" applyBorder="1" applyAlignment="1">
      <alignment shrinkToFit="1"/>
    </xf>
    <xf numFmtId="167" fontId="12" fillId="3" borderId="1" xfId="16" applyNumberFormat="1" applyFont="1" applyFill="1" applyBorder="1" applyProtection="1">
      <protection/>
    </xf>
    <xf numFmtId="164" fontId="6" fillId="7" borderId="10" xfId="18" applyNumberFormat="1" applyFont="1" applyFill="1" applyBorder="1"/>
    <xf numFmtId="170" fontId="6" fillId="5" borderId="25" xfId="0" applyNumberFormat="1" applyFont="1" applyFill="1" applyBorder="1" applyAlignment="1">
      <alignment horizontal="right"/>
    </xf>
    <xf numFmtId="170" fontId="6" fillId="5" borderId="37" xfId="16" applyNumberFormat="1" applyFont="1" applyFill="1" applyBorder="1" applyAlignment="1">
      <alignment horizontal="right"/>
    </xf>
    <xf numFmtId="44" fontId="22" fillId="2" borderId="31" xfId="16" applyFont="1" applyFill="1" applyBorder="1" applyAlignment="1">
      <alignment shrinkToFit="1"/>
    </xf>
    <xf numFmtId="44" fontId="6" fillId="2" borderId="31" xfId="16" applyFont="1" applyFill="1" applyBorder="1"/>
    <xf numFmtId="0" fontId="6" fillId="2" borderId="31" xfId="0" applyFont="1" applyFill="1" applyBorder="1"/>
    <xf numFmtId="167" fontId="6" fillId="2" borderId="31" xfId="16" applyNumberFormat="1" applyFont="1" applyFill="1" applyBorder="1"/>
    <xf numFmtId="5" fontId="6" fillId="6" borderId="15" xfId="0" applyNumberFormat="1" applyFont="1" applyFill="1" applyBorder="1" applyAlignment="1">
      <alignment horizontal="right" shrinkToFit="1"/>
    </xf>
    <xf numFmtId="167" fontId="12" fillId="11" borderId="4" xfId="0" applyNumberFormat="1" applyFont="1" applyFill="1" applyBorder="1" applyProtection="1">
      <protection/>
    </xf>
    <xf numFmtId="9" fontId="12" fillId="9" borderId="0" xfId="0" applyNumberFormat="1" applyFont="1" applyFill="1" applyBorder="1" applyProtection="1">
      <protection/>
    </xf>
    <xf numFmtId="0" fontId="12" fillId="8" borderId="1" xfId="16" applyNumberFormat="1" applyFont="1" applyFill="1" applyBorder="1" applyProtection="1">
      <protection/>
    </xf>
    <xf numFmtId="5" fontId="12" fillId="0" borderId="0" xfId="0" applyNumberFormat="1" applyFont="1" applyFill="1" applyBorder="1" applyAlignment="1" applyProtection="1">
      <alignment horizontal="center"/>
      <protection/>
    </xf>
    <xf numFmtId="5" fontId="12" fillId="3" borderId="4" xfId="0" applyNumberFormat="1" applyFont="1" applyFill="1" applyBorder="1" applyAlignment="1" applyProtection="1">
      <alignment horizontal="center"/>
      <protection/>
    </xf>
    <xf numFmtId="5" fontId="12" fillId="6" borderId="0" xfId="0" applyNumberFormat="1" applyFont="1" applyFill="1" applyBorder="1" applyAlignment="1" applyProtection="1">
      <alignment horizontal="center"/>
      <protection/>
    </xf>
    <xf numFmtId="0" fontId="4" fillId="9" borderId="0" xfId="0" applyFont="1" applyFill="1" applyBorder="1" applyAlignment="1" applyProtection="1">
      <alignment/>
      <protection/>
    </xf>
    <xf numFmtId="5" fontId="14" fillId="8" borderId="38" xfId="0" applyNumberFormat="1" applyFont="1" applyFill="1" applyBorder="1" applyAlignment="1" applyProtection="1">
      <alignment horizontal="center"/>
      <protection/>
    </xf>
    <xf numFmtId="5" fontId="14" fillId="4" borderId="39" xfId="0" applyNumberFormat="1" applyFont="1" applyFill="1" applyBorder="1" applyProtection="1">
      <protection/>
    </xf>
    <xf numFmtId="0" fontId="14" fillId="6" borderId="0" xfId="0" applyFont="1" applyFill="1" applyBorder="1" applyAlignment="1">
      <alignment vertical="top" wrapText="1" shrinkToFit="1"/>
    </xf>
    <xf numFmtId="8" fontId="6" fillId="6" borderId="12" xfId="0" applyNumberFormat="1" applyFont="1" applyFill="1" applyBorder="1" applyAlignment="1">
      <alignment shrinkToFit="1"/>
    </xf>
    <xf numFmtId="0" fontId="14" fillId="6" borderId="0" xfId="0" applyFont="1" applyFill="1" applyBorder="1" applyAlignment="1">
      <alignment horizontal="center" vertical="center" wrapText="1"/>
    </xf>
    <xf numFmtId="0" fontId="12" fillId="4" borderId="40" xfId="16" applyNumberFormat="1" applyFont="1" applyFill="1" applyBorder="1" applyAlignment="1" applyProtection="1">
      <alignment horizontal="center"/>
      <protection/>
    </xf>
    <xf numFmtId="0" fontId="14" fillId="0" borderId="32" xfId="0" applyFont="1" applyFill="1" applyBorder="1" applyAlignment="1" applyProtection="1">
      <alignment horizontal="center" vertical="center" wrapText="1"/>
      <protection/>
    </xf>
    <xf numFmtId="167" fontId="12" fillId="0" borderId="4" xfId="0" applyNumberFormat="1" applyFont="1" applyFill="1" applyBorder="1" applyProtection="1">
      <protection/>
    </xf>
    <xf numFmtId="167" fontId="12" fillId="0" borderId="4" xfId="0" applyNumberFormat="1" applyFont="1" applyFill="1" applyBorder="1" applyAlignment="1" applyProtection="1">
      <alignment horizontal="right"/>
      <protection/>
    </xf>
    <xf numFmtId="167" fontId="12" fillId="0" borderId="3" xfId="16" applyNumberFormat="1" applyFont="1" applyFill="1" applyBorder="1" applyProtection="1">
      <protection/>
    </xf>
    <xf numFmtId="0" fontId="4" fillId="12" borderId="27" xfId="0" applyFont="1" applyFill="1" applyBorder="1" applyAlignment="1" applyProtection="1">
      <alignment horizontal="center" vertical="center"/>
      <protection/>
    </xf>
    <xf numFmtId="0" fontId="14" fillId="12" borderId="21" xfId="0" applyFont="1" applyFill="1" applyBorder="1" applyAlignment="1" applyProtection="1">
      <alignment horizontal="left" vertical="center"/>
      <protection/>
    </xf>
    <xf numFmtId="0" fontId="14" fillId="12" borderId="4" xfId="0" applyFont="1" applyFill="1" applyBorder="1" applyProtection="1">
      <protection/>
    </xf>
    <xf numFmtId="0" fontId="12" fillId="12" borderId="4" xfId="0" applyFont="1" applyFill="1" applyBorder="1" applyProtection="1">
      <protection/>
    </xf>
    <xf numFmtId="0" fontId="14" fillId="12" borderId="4" xfId="0" applyFont="1" applyFill="1" applyBorder="1" applyProtection="1">
      <protection/>
    </xf>
    <xf numFmtId="0" fontId="14" fillId="12" borderId="25" xfId="0" applyFont="1" applyFill="1" applyBorder="1" applyProtection="1">
      <protection/>
    </xf>
    <xf numFmtId="0" fontId="14" fillId="12" borderId="25" xfId="0" applyFont="1" applyFill="1" applyBorder="1" applyProtection="1">
      <protection/>
    </xf>
    <xf numFmtId="0" fontId="12" fillId="12" borderId="4" xfId="0" applyFont="1" applyFill="1" applyBorder="1" applyProtection="1">
      <protection/>
    </xf>
    <xf numFmtId="0" fontId="12" fillId="12" borderId="25" xfId="0" applyFont="1" applyFill="1" applyBorder="1" applyProtection="1">
      <protection/>
    </xf>
    <xf numFmtId="0" fontId="14" fillId="12" borderId="29" xfId="0" applyFont="1" applyFill="1" applyBorder="1" applyProtection="1">
      <protection/>
    </xf>
    <xf numFmtId="0" fontId="14" fillId="12" borderId="17" xfId="0" applyFont="1" applyFill="1" applyBorder="1" applyProtection="1">
      <protection/>
    </xf>
    <xf numFmtId="0" fontId="14" fillId="12" borderId="17" xfId="0" applyFont="1" applyFill="1" applyBorder="1" applyAlignment="1" applyProtection="1">
      <alignment vertical="center"/>
      <protection/>
    </xf>
    <xf numFmtId="0" fontId="9" fillId="12" borderId="4" xfId="20" applyFont="1" applyFill="1" applyBorder="1" applyAlignment="1">
      <alignment wrapText="1"/>
      <protection/>
    </xf>
    <xf numFmtId="0" fontId="9" fillId="12" borderId="4" xfId="20" applyNumberFormat="1" applyFont="1" applyFill="1" applyBorder="1" applyAlignment="1">
      <alignment wrapText="1"/>
      <protection/>
    </xf>
    <xf numFmtId="0" fontId="14" fillId="13" borderId="32" xfId="0" applyFont="1" applyFill="1" applyBorder="1" applyAlignment="1" applyProtection="1">
      <alignment horizontal="center" vertical="center"/>
      <protection/>
    </xf>
    <xf numFmtId="167" fontId="12" fillId="13" borderId="4" xfId="0" applyNumberFormat="1" applyFont="1" applyFill="1" applyBorder="1" applyProtection="1">
      <protection/>
    </xf>
    <xf numFmtId="167" fontId="12" fillId="13" borderId="1" xfId="16" applyNumberFormat="1" applyFont="1" applyFill="1" applyBorder="1" applyProtection="1">
      <protection/>
    </xf>
    <xf numFmtId="0" fontId="8" fillId="13" borderId="6" xfId="0" applyFont="1" applyFill="1" applyBorder="1" applyAlignment="1">
      <alignment horizontal="center" vertical="center" wrapText="1"/>
    </xf>
    <xf numFmtId="0" fontId="8" fillId="13" borderId="4" xfId="0" applyFont="1" applyFill="1" applyBorder="1" applyAlignment="1">
      <alignment horizontal="center" vertical="center" wrapText="1"/>
    </xf>
    <xf numFmtId="167" fontId="6" fillId="13" borderId="25" xfId="0" applyNumberFormat="1" applyFont="1" applyFill="1" applyBorder="1"/>
    <xf numFmtId="0" fontId="6" fillId="13" borderId="4" xfId="0" applyFont="1" applyFill="1" applyBorder="1" applyAlignment="1">
      <alignment horizontal="center" vertical="center" wrapText="1"/>
    </xf>
    <xf numFmtId="168" fontId="6" fillId="13" borderId="4" xfId="16" applyNumberFormat="1" applyFont="1" applyFill="1" applyBorder="1"/>
    <xf numFmtId="3" fontId="6" fillId="13" borderId="4" xfId="0" applyNumberFormat="1" applyFont="1" applyFill="1" applyBorder="1"/>
    <xf numFmtId="167" fontId="12" fillId="14" borderId="4" xfId="0" applyNumberFormat="1" applyFont="1" applyFill="1" applyBorder="1" applyProtection="1">
      <protection/>
    </xf>
    <xf numFmtId="167" fontId="12" fillId="14" borderId="1" xfId="16" applyNumberFormat="1" applyFont="1" applyFill="1" applyBorder="1" applyProtection="1">
      <protection/>
    </xf>
    <xf numFmtId="0" fontId="14" fillId="15" borderId="32" xfId="0" applyFont="1" applyFill="1" applyBorder="1" applyAlignment="1" applyProtection="1">
      <alignment horizontal="center" vertical="center"/>
      <protection/>
    </xf>
    <xf numFmtId="167" fontId="12" fillId="15" borderId="4" xfId="0" applyNumberFormat="1" applyFont="1" applyFill="1" applyBorder="1" applyProtection="1">
      <protection/>
    </xf>
    <xf numFmtId="167" fontId="12" fillId="15" borderId="1" xfId="16" applyNumberFormat="1" applyFont="1" applyFill="1" applyBorder="1" applyProtection="1">
      <protection/>
    </xf>
    <xf numFmtId="0" fontId="14" fillId="16" borderId="32" xfId="0" applyFont="1" applyFill="1" applyBorder="1" applyAlignment="1" applyProtection="1">
      <alignment horizontal="center" vertical="center"/>
      <protection/>
    </xf>
    <xf numFmtId="167" fontId="12" fillId="16" borderId="4" xfId="0" applyNumberFormat="1" applyFont="1" applyFill="1" applyBorder="1" applyProtection="1">
      <protection/>
    </xf>
    <xf numFmtId="167" fontId="12" fillId="16" borderId="1" xfId="16" applyNumberFormat="1" applyFont="1" applyFill="1" applyBorder="1" applyProtection="1">
      <protection/>
    </xf>
    <xf numFmtId="167" fontId="12" fillId="16" borderId="40" xfId="16" applyNumberFormat="1" applyFont="1" applyFill="1" applyBorder="1" applyProtection="1">
      <protection/>
    </xf>
    <xf numFmtId="167" fontId="12" fillId="0" borderId="40" xfId="16" applyNumberFormat="1" applyFont="1" applyFill="1" applyBorder="1" applyProtection="1">
      <protection/>
    </xf>
    <xf numFmtId="5" fontId="14" fillId="0" borderId="41" xfId="0" applyNumberFormat="1" applyFont="1" applyFill="1" applyBorder="1" applyProtection="1">
      <protection/>
    </xf>
    <xf numFmtId="167" fontId="12" fillId="14" borderId="40" xfId="16" applyNumberFormat="1" applyFont="1" applyFill="1" applyBorder="1" applyProtection="1">
      <protection/>
    </xf>
    <xf numFmtId="5" fontId="14" fillId="14" borderId="1" xfId="0" applyNumberFormat="1" applyFont="1" applyFill="1" applyBorder="1" applyProtection="1">
      <protection/>
    </xf>
    <xf numFmtId="167" fontId="12" fillId="17" borderId="1" xfId="16" applyNumberFormat="1" applyFont="1" applyFill="1" applyBorder="1" applyProtection="1">
      <protection/>
    </xf>
    <xf numFmtId="167" fontId="12" fillId="17" borderId="40" xfId="16" applyNumberFormat="1" applyFont="1" applyFill="1" applyBorder="1" applyProtection="1">
      <protection/>
    </xf>
    <xf numFmtId="5" fontId="14" fillId="17" borderId="1" xfId="0" applyNumberFormat="1" applyFont="1" applyFill="1" applyBorder="1" applyProtection="1">
      <protection/>
    </xf>
    <xf numFmtId="167" fontId="12" fillId="18" borderId="40" xfId="16" applyNumberFormat="1" applyFont="1" applyFill="1" applyBorder="1" applyProtection="1">
      <protection/>
    </xf>
    <xf numFmtId="5" fontId="14" fillId="18" borderId="39" xfId="0" applyNumberFormat="1" applyFont="1" applyFill="1" applyBorder="1" applyProtection="1">
      <protection/>
    </xf>
    <xf numFmtId="167" fontId="12" fillId="13" borderId="40" xfId="16" applyNumberFormat="1" applyFont="1" applyFill="1" applyBorder="1" applyProtection="1">
      <protection/>
    </xf>
    <xf numFmtId="5" fontId="14" fillId="13" borderId="1" xfId="0" applyNumberFormat="1" applyFont="1" applyFill="1" applyBorder="1" applyProtection="1">
      <protection/>
    </xf>
    <xf numFmtId="5" fontId="14" fillId="16" borderId="1" xfId="0" applyNumberFormat="1" applyFont="1" applyFill="1" applyBorder="1" applyProtection="1">
      <protection/>
    </xf>
    <xf numFmtId="167" fontId="12" fillId="15" borderId="40" xfId="16" applyNumberFormat="1" applyFont="1" applyFill="1" applyBorder="1" applyProtection="1">
      <protection/>
    </xf>
    <xf numFmtId="5" fontId="14" fillId="15" borderId="1" xfId="0" applyNumberFormat="1" applyFont="1" applyFill="1" applyBorder="1" applyProtection="1">
      <protection/>
    </xf>
    <xf numFmtId="167" fontId="14" fillId="17" borderId="38" xfId="16" applyNumberFormat="1" applyFont="1" applyFill="1" applyBorder="1" applyProtection="1">
      <protection/>
    </xf>
    <xf numFmtId="5" fontId="14" fillId="13" borderId="24" xfId="0" applyNumberFormat="1" applyFont="1" applyFill="1" applyBorder="1" applyAlignment="1" applyProtection="1">
      <alignment horizontal="center"/>
      <protection/>
    </xf>
    <xf numFmtId="5" fontId="14" fillId="14" borderId="24" xfId="0" applyNumberFormat="1" applyFont="1" applyFill="1" applyBorder="1" applyAlignment="1" applyProtection="1">
      <alignment horizontal="center"/>
      <protection/>
    </xf>
    <xf numFmtId="5" fontId="14" fillId="16" borderId="24" xfId="0" applyNumberFormat="1" applyFont="1" applyFill="1" applyBorder="1" applyAlignment="1" applyProtection="1">
      <alignment horizontal="center"/>
      <protection/>
    </xf>
    <xf numFmtId="5" fontId="14" fillId="15" borderId="24" xfId="0" applyNumberFormat="1" applyFont="1" applyFill="1" applyBorder="1" applyAlignment="1" applyProtection="1">
      <alignment horizontal="center"/>
      <protection/>
    </xf>
    <xf numFmtId="0" fontId="4" fillId="12" borderId="42" xfId="0" applyFont="1" applyFill="1" applyBorder="1" applyAlignment="1" applyProtection="1">
      <alignment/>
      <protection/>
    </xf>
    <xf numFmtId="0" fontId="14" fillId="19" borderId="32" xfId="0" applyFont="1" applyFill="1" applyBorder="1" applyAlignment="1" applyProtection="1">
      <alignment horizontal="center" vertical="center" wrapText="1"/>
      <protection/>
    </xf>
    <xf numFmtId="167" fontId="12" fillId="19" borderId="4" xfId="0" applyNumberFormat="1" applyFont="1" applyFill="1" applyBorder="1" applyProtection="1">
      <protection/>
    </xf>
    <xf numFmtId="167" fontId="12" fillId="19" borderId="1" xfId="16" applyNumberFormat="1" applyFont="1" applyFill="1" applyBorder="1" applyProtection="1">
      <protection/>
    </xf>
    <xf numFmtId="167" fontId="12" fillId="19" borderId="40" xfId="16" applyNumberFormat="1" applyFont="1" applyFill="1" applyBorder="1" applyProtection="1">
      <protection/>
    </xf>
    <xf numFmtId="5" fontId="14" fillId="19" borderId="39" xfId="0" applyNumberFormat="1" applyFont="1" applyFill="1" applyBorder="1" applyProtection="1">
      <protection/>
    </xf>
    <xf numFmtId="0" fontId="8" fillId="14" borderId="4" xfId="0" applyFont="1" applyFill="1" applyBorder="1" applyAlignment="1">
      <alignment horizontal="center" vertical="center" wrapText="1"/>
    </xf>
    <xf numFmtId="0" fontId="6" fillId="14" borderId="4" xfId="0" applyFont="1" applyFill="1" applyBorder="1" applyAlignment="1">
      <alignment horizontal="center" vertical="center" wrapText="1"/>
    </xf>
    <xf numFmtId="167" fontId="6" fillId="14" borderId="4" xfId="0" applyNumberFormat="1" applyFont="1" applyFill="1" applyBorder="1"/>
    <xf numFmtId="3" fontId="6" fillId="14" borderId="4" xfId="0" applyNumberFormat="1" applyFont="1" applyFill="1" applyBorder="1"/>
    <xf numFmtId="0" fontId="8" fillId="16" borderId="4" xfId="0" applyFont="1" applyFill="1" applyBorder="1" applyAlignment="1">
      <alignment horizontal="center" vertical="center" wrapText="1"/>
    </xf>
    <xf numFmtId="167" fontId="6" fillId="16" borderId="25" xfId="0" applyNumberFormat="1" applyFont="1" applyFill="1" applyBorder="1"/>
    <xf numFmtId="167" fontId="6" fillId="16" borderId="4" xfId="0" applyNumberFormat="1" applyFont="1" applyFill="1" applyBorder="1"/>
    <xf numFmtId="0" fontId="6" fillId="16" borderId="4" xfId="0" applyFont="1" applyFill="1" applyBorder="1" applyAlignment="1">
      <alignment horizontal="center" vertical="center" wrapText="1"/>
    </xf>
    <xf numFmtId="3" fontId="6" fillId="16" borderId="4" xfId="0" applyNumberFormat="1" applyFont="1" applyFill="1" applyBorder="1"/>
    <xf numFmtId="0" fontId="8" fillId="15" borderId="4" xfId="0" applyFont="1" applyFill="1" applyBorder="1" applyAlignment="1">
      <alignment horizontal="center" vertical="center" wrapText="1"/>
    </xf>
    <xf numFmtId="167" fontId="6" fillId="15" borderId="25" xfId="0" applyNumberFormat="1" applyFont="1" applyFill="1" applyBorder="1"/>
    <xf numFmtId="167" fontId="6" fillId="15" borderId="4" xfId="0" applyNumberFormat="1" applyFont="1" applyFill="1" applyBorder="1"/>
    <xf numFmtId="0" fontId="6" fillId="15" borderId="4" xfId="0" applyFont="1" applyFill="1" applyBorder="1" applyAlignment="1">
      <alignment horizontal="center" vertical="center" wrapText="1"/>
    </xf>
    <xf numFmtId="3" fontId="6" fillId="15" borderId="4" xfId="0" applyNumberFormat="1" applyFont="1" applyFill="1" applyBorder="1"/>
    <xf numFmtId="0" fontId="8" fillId="20" borderId="4" xfId="0" applyFont="1" applyFill="1" applyBorder="1" applyAlignment="1">
      <alignment horizontal="center" vertical="center" wrapText="1"/>
    </xf>
    <xf numFmtId="167" fontId="6" fillId="20" borderId="25" xfId="0" applyNumberFormat="1" applyFont="1" applyFill="1" applyBorder="1"/>
    <xf numFmtId="164" fontId="6" fillId="20" borderId="25" xfId="18" applyNumberFormat="1" applyFont="1" applyFill="1" applyBorder="1"/>
    <xf numFmtId="167" fontId="6" fillId="20" borderId="4" xfId="0" applyNumberFormat="1" applyFont="1" applyFill="1" applyBorder="1"/>
    <xf numFmtId="0" fontId="6" fillId="20" borderId="4" xfId="0" applyFont="1" applyFill="1" applyBorder="1" applyAlignment="1">
      <alignment horizontal="center" vertical="center" wrapText="1"/>
    </xf>
    <xf numFmtId="3" fontId="6" fillId="20" borderId="4" xfId="0" applyNumberFormat="1" applyFont="1" applyFill="1" applyBorder="1"/>
    <xf numFmtId="0" fontId="4" fillId="21" borderId="43" xfId="0" applyFont="1" applyFill="1" applyBorder="1" applyAlignment="1" applyProtection="1">
      <alignment horizontal="center" vertical="center"/>
      <protection/>
    </xf>
    <xf numFmtId="0" fontId="14" fillId="21" borderId="44" xfId="0" applyFont="1" applyFill="1" applyBorder="1" applyAlignment="1" applyProtection="1">
      <alignment horizontal="center"/>
      <protection/>
    </xf>
    <xf numFmtId="0" fontId="12" fillId="21" borderId="45" xfId="0" applyFont="1" applyFill="1" applyBorder="1" applyProtection="1">
      <protection/>
    </xf>
    <xf numFmtId="0" fontId="14" fillId="21" borderId="45" xfId="0" applyFont="1" applyFill="1" applyBorder="1" applyProtection="1">
      <protection/>
    </xf>
    <xf numFmtId="0" fontId="14" fillId="21" borderId="46" xfId="0" applyFont="1" applyFill="1" applyBorder="1" applyProtection="1">
      <protection/>
    </xf>
    <xf numFmtId="0" fontId="12" fillId="21" borderId="47" xfId="0" applyFont="1" applyFill="1" applyBorder="1" applyProtection="1">
      <protection/>
    </xf>
    <xf numFmtId="167" fontId="14" fillId="21" borderId="14" xfId="0" applyNumberFormat="1" applyFont="1" applyFill="1" applyBorder="1" applyProtection="1">
      <protection/>
    </xf>
    <xf numFmtId="0" fontId="2" fillId="0" borderId="17" xfId="0" applyFont="1" applyBorder="1" applyAlignment="1">
      <alignment horizontal="center" vertical="top" wrapText="1"/>
    </xf>
    <xf numFmtId="0" fontId="2" fillId="21" borderId="48" xfId="0" applyFont="1" applyFill="1" applyBorder="1" applyAlignment="1">
      <alignment horizontal="center" vertical="center" wrapText="1"/>
    </xf>
    <xf numFmtId="8" fontId="0" fillId="22" borderId="17" xfId="0" applyNumberFormat="1" applyFont="1" applyFill="1" applyBorder="1" applyAlignment="1">
      <alignment horizontal="center" vertical="center"/>
    </xf>
    <xf numFmtId="8" fontId="14" fillId="23" borderId="4" xfId="16" applyNumberFormat="1" applyFont="1" applyFill="1" applyBorder="1" applyAlignment="1">
      <alignment horizontal="center" vertical="center" wrapText="1"/>
    </xf>
    <xf numFmtId="8" fontId="14" fillId="23" borderId="4" xfId="16" applyNumberFormat="1" applyFont="1" applyFill="1" applyBorder="1" applyAlignment="1">
      <alignment shrinkToFit="1"/>
    </xf>
    <xf numFmtId="0" fontId="6" fillId="12" borderId="30" xfId="0" applyFont="1" applyFill="1" applyBorder="1" applyAlignment="1">
      <alignment shrinkToFit="1"/>
    </xf>
    <xf numFmtId="0" fontId="9" fillId="12" borderId="25" xfId="20" applyFont="1" applyFill="1" applyBorder="1" applyAlignment="1">
      <alignment wrapText="1"/>
      <protection/>
    </xf>
    <xf numFmtId="0" fontId="8" fillId="12" borderId="0" xfId="0" applyFont="1" applyFill="1" applyBorder="1"/>
    <xf numFmtId="0" fontId="6" fillId="12" borderId="4" xfId="0" applyNumberFormat="1" applyFont="1" applyFill="1" applyBorder="1" applyAlignment="1">
      <alignment horizontal="left"/>
    </xf>
    <xf numFmtId="0" fontId="6" fillId="12" borderId="0" xfId="0" applyFont="1" applyFill="1" applyBorder="1" applyAlignment="1">
      <alignment horizontal="center"/>
    </xf>
    <xf numFmtId="0" fontId="6" fillId="12" borderId="0" xfId="0" applyFont="1" applyFill="1" applyBorder="1"/>
    <xf numFmtId="0" fontId="6" fillId="12" borderId="12" xfId="0" applyFont="1" applyFill="1" applyBorder="1" applyAlignment="1">
      <alignment horizontal="center"/>
    </xf>
    <xf numFmtId="0" fontId="12" fillId="12" borderId="0" xfId="0" applyFont="1" applyFill="1" applyBorder="1" applyAlignment="1">
      <alignment/>
    </xf>
    <xf numFmtId="0" fontId="0" fillId="12" borderId="48" xfId="0" applyFill="1" applyBorder="1"/>
    <xf numFmtId="0" fontId="6" fillId="12" borderId="48" xfId="0" applyFont="1" applyFill="1" applyBorder="1" applyAlignment="1">
      <alignment horizontal="left"/>
    </xf>
    <xf numFmtId="0" fontId="6" fillId="12" borderId="48" xfId="0" applyFont="1" applyFill="1" applyBorder="1"/>
    <xf numFmtId="0" fontId="0" fillId="12" borderId="0" xfId="0" applyFill="1" applyBorder="1"/>
    <xf numFmtId="0" fontId="6" fillId="12" borderId="0" xfId="0" applyFont="1" applyFill="1" applyBorder="1" applyAlignment="1">
      <alignment horizontal="left"/>
    </xf>
    <xf numFmtId="8" fontId="14" fillId="12" borderId="0" xfId="16" applyNumberFormat="1" applyFont="1" applyFill="1" applyBorder="1" applyAlignment="1">
      <alignment shrinkToFit="1"/>
    </xf>
    <xf numFmtId="0" fontId="12" fillId="12" borderId="0" xfId="0" applyFont="1" applyFill="1" applyBorder="1" applyAlignment="1">
      <alignment shrinkToFit="1"/>
    </xf>
    <xf numFmtId="0" fontId="6" fillId="12" borderId="0" xfId="0" applyFont="1" applyFill="1" applyBorder="1" applyAlignment="1">
      <alignment shrinkToFit="1"/>
    </xf>
    <xf numFmtId="3" fontId="6" fillId="24" borderId="6" xfId="18" applyNumberFormat="1" applyFont="1" applyFill="1" applyBorder="1"/>
    <xf numFmtId="167" fontId="6" fillId="17" borderId="5" xfId="16" applyNumberFormat="1" applyFont="1" applyFill="1" applyBorder="1"/>
    <xf numFmtId="167" fontId="6" fillId="24" borderId="4" xfId="18" applyNumberFormat="1" applyFont="1" applyFill="1" applyBorder="1"/>
    <xf numFmtId="164" fontId="6" fillId="24" borderId="6" xfId="18" applyNumberFormat="1" applyFont="1" applyFill="1" applyBorder="1"/>
    <xf numFmtId="164" fontId="6" fillId="24" borderId="4" xfId="0" applyNumberFormat="1" applyFont="1" applyFill="1" applyBorder="1"/>
    <xf numFmtId="167" fontId="6" fillId="17" borderId="4" xfId="16" applyNumberFormat="1" applyFont="1" applyFill="1" applyBorder="1"/>
    <xf numFmtId="0" fontId="6" fillId="10" borderId="0" xfId="0" applyFont="1" applyFill="1" applyBorder="1"/>
    <xf numFmtId="165" fontId="6" fillId="10" borderId="0" xfId="16" applyNumberFormat="1" applyFont="1" applyFill="1" applyBorder="1"/>
    <xf numFmtId="167" fontId="6" fillId="17" borderId="10" xfId="0" applyNumberFormat="1" applyFont="1" applyFill="1" applyBorder="1" applyAlignment="1">
      <alignment shrinkToFit="1"/>
    </xf>
    <xf numFmtId="0" fontId="6" fillId="6" borderId="31" xfId="0" applyFont="1" applyFill="1" applyBorder="1" applyAlignment="1">
      <alignment shrinkToFit="1"/>
    </xf>
    <xf numFmtId="167" fontId="6" fillId="17" borderId="31" xfId="16" applyNumberFormat="1" applyFont="1" applyFill="1" applyBorder="1"/>
    <xf numFmtId="167" fontId="6" fillId="10" borderId="0" xfId="16" applyNumberFormat="1" applyFont="1" applyFill="1" applyBorder="1"/>
    <xf numFmtId="0" fontId="6" fillId="0" borderId="0" xfId="0" applyFont="1" applyFill="1" applyBorder="1" applyAlignment="1">
      <alignment horizontal="left"/>
    </xf>
    <xf numFmtId="0" fontId="0" fillId="10" borderId="0" xfId="0" applyFill="1" applyBorder="1"/>
    <xf numFmtId="0" fontId="6" fillId="10" borderId="0" xfId="0" applyFont="1" applyFill="1" applyBorder="1" applyAlignment="1">
      <alignment horizontal="left"/>
    </xf>
    <xf numFmtId="0" fontId="0" fillId="10" borderId="0" xfId="0" applyFill="1"/>
    <xf numFmtId="0" fontId="6" fillId="6" borderId="31" xfId="0" applyFont="1" applyFill="1" applyBorder="1"/>
    <xf numFmtId="43" fontId="6" fillId="10" borderId="0" xfId="18" applyNumberFormat="1" applyFont="1" applyFill="1" applyBorder="1"/>
    <xf numFmtId="0" fontId="6" fillId="0" borderId="31" xfId="0" applyFont="1" applyBorder="1"/>
    <xf numFmtId="0" fontId="6" fillId="0" borderId="18" xfId="0" applyFont="1" applyBorder="1"/>
    <xf numFmtId="0" fontId="6" fillId="12" borderId="5" xfId="0" applyFont="1" applyFill="1" applyBorder="1" applyAlignment="1">
      <alignment horizontal="left" wrapText="1"/>
    </xf>
    <xf numFmtId="167" fontId="6" fillId="24" borderId="37" xfId="16" applyNumberFormat="1" applyFont="1" applyFill="1" applyBorder="1" applyAlignment="1">
      <alignment shrinkToFit="1"/>
    </xf>
    <xf numFmtId="0" fontId="6" fillId="10" borderId="37" xfId="0" applyFont="1" applyFill="1" applyBorder="1" applyAlignment="1">
      <alignment shrinkToFit="1"/>
    </xf>
    <xf numFmtId="0" fontId="4" fillId="10" borderId="0" xfId="0" applyFont="1" applyFill="1" applyBorder="1" applyAlignment="1">
      <alignment vertical="center"/>
    </xf>
    <xf numFmtId="0" fontId="7" fillId="4" borderId="49" xfId="0" applyFont="1" applyFill="1" applyBorder="1" applyAlignment="1">
      <alignment horizontal="center" shrinkToFit="1"/>
    </xf>
    <xf numFmtId="0" fontId="5" fillId="24" borderId="50" xfId="20" applyFont="1" applyFill="1" applyBorder="1" applyAlignment="1">
      <alignment vertical="center" wrapText="1"/>
      <protection/>
    </xf>
    <xf numFmtId="0" fontId="5" fillId="17" borderId="51" xfId="20" applyFont="1" applyFill="1" applyBorder="1" applyAlignment="1">
      <alignment vertical="center" wrapText="1"/>
      <protection/>
    </xf>
    <xf numFmtId="49" fontId="9" fillId="12" borderId="25" xfId="20" applyNumberFormat="1" applyFont="1" applyFill="1" applyBorder="1" applyAlignment="1">
      <alignment wrapText="1"/>
      <protection/>
    </xf>
    <xf numFmtId="3" fontId="6" fillId="13" borderId="25" xfId="0" applyNumberFormat="1" applyFont="1" applyFill="1" applyBorder="1"/>
    <xf numFmtId="9" fontId="6" fillId="13" borderId="25" xfId="15" applyFont="1" applyFill="1" applyBorder="1" applyAlignment="1">
      <alignment horizontal="right"/>
    </xf>
    <xf numFmtId="0" fontId="6" fillId="13" borderId="0" xfId="0" applyFont="1" applyFill="1" applyBorder="1"/>
    <xf numFmtId="166" fontId="6" fillId="13" borderId="4" xfId="0" applyNumberFormat="1" applyFont="1" applyFill="1" applyBorder="1"/>
    <xf numFmtId="0" fontId="6" fillId="13" borderId="25" xfId="0" applyFont="1" applyFill="1" applyBorder="1"/>
    <xf numFmtId="167" fontId="6" fillId="14" borderId="25" xfId="0" applyNumberFormat="1" applyFont="1" applyFill="1" applyBorder="1"/>
    <xf numFmtId="3" fontId="6" fillId="14" borderId="25" xfId="0" applyNumberFormat="1" applyFont="1" applyFill="1" applyBorder="1"/>
    <xf numFmtId="9" fontId="6" fillId="14" borderId="25" xfId="15" applyFont="1" applyFill="1" applyBorder="1" applyAlignment="1">
      <alignment horizontal="right"/>
    </xf>
    <xf numFmtId="170" fontId="6" fillId="14" borderId="25" xfId="0" applyNumberFormat="1" applyFont="1" applyFill="1" applyBorder="1"/>
    <xf numFmtId="0" fontId="6" fillId="14" borderId="22" xfId="0" applyFont="1" applyFill="1" applyBorder="1"/>
    <xf numFmtId="166" fontId="6" fillId="14" borderId="4" xfId="0" applyNumberFormat="1" applyFont="1" applyFill="1" applyBorder="1"/>
    <xf numFmtId="0" fontId="6" fillId="14" borderId="37" xfId="0" applyFont="1" applyFill="1" applyBorder="1"/>
    <xf numFmtId="3" fontId="6" fillId="16" borderId="25" xfId="0" applyNumberFormat="1" applyFont="1" applyFill="1" applyBorder="1"/>
    <xf numFmtId="9" fontId="6" fillId="16" borderId="25" xfId="0" applyNumberFormat="1" applyFont="1" applyFill="1" applyBorder="1" applyAlignment="1">
      <alignment horizontal="right"/>
    </xf>
    <xf numFmtId="170" fontId="6" fillId="16" borderId="25" xfId="0" applyNumberFormat="1" applyFont="1" applyFill="1" applyBorder="1"/>
    <xf numFmtId="0" fontId="6" fillId="16" borderId="0" xfId="0" applyFont="1" applyFill="1" applyBorder="1"/>
    <xf numFmtId="166" fontId="6" fillId="16" borderId="4" xfId="0" applyNumberFormat="1" applyFont="1" applyFill="1" applyBorder="1"/>
    <xf numFmtId="0" fontId="6" fillId="16" borderId="37" xfId="0" applyFont="1" applyFill="1" applyBorder="1"/>
    <xf numFmtId="3" fontId="6" fillId="15" borderId="25" xfId="0" applyNumberFormat="1" applyFont="1" applyFill="1" applyBorder="1"/>
    <xf numFmtId="9" fontId="6" fillId="15" borderId="25" xfId="0" applyNumberFormat="1" applyFont="1" applyFill="1" applyBorder="1" applyAlignment="1">
      <alignment horizontal="right"/>
    </xf>
    <xf numFmtId="170" fontId="6" fillId="15" borderId="25" xfId="0" applyNumberFormat="1" applyFont="1" applyFill="1" applyBorder="1"/>
    <xf numFmtId="0" fontId="6" fillId="15" borderId="0" xfId="0" applyFont="1" applyFill="1" applyBorder="1"/>
    <xf numFmtId="166" fontId="6" fillId="15" borderId="4" xfId="0" applyNumberFormat="1" applyFont="1" applyFill="1" applyBorder="1"/>
    <xf numFmtId="0" fontId="6" fillId="15" borderId="37" xfId="0" applyFont="1" applyFill="1" applyBorder="1"/>
    <xf numFmtId="9" fontId="6" fillId="20" borderId="25" xfId="0" applyNumberFormat="1" applyFont="1" applyFill="1" applyBorder="1" applyAlignment="1">
      <alignment horizontal="right"/>
    </xf>
    <xf numFmtId="166" fontId="6" fillId="20" borderId="4" xfId="0" applyNumberFormat="1" applyFont="1" applyFill="1" applyBorder="1"/>
    <xf numFmtId="0" fontId="3" fillId="13" borderId="40" xfId="0" applyFont="1" applyFill="1" applyBorder="1" applyAlignment="1">
      <alignment horizontal="center" vertical="center"/>
    </xf>
    <xf numFmtId="167" fontId="0" fillId="13" borderId="25" xfId="0" applyNumberFormat="1" applyFill="1" applyBorder="1" applyAlignment="1">
      <alignment horizontal="center"/>
    </xf>
    <xf numFmtId="9" fontId="11" fillId="13" borderId="4" xfId="0" applyNumberFormat="1" applyFont="1" applyFill="1" applyBorder="1" applyAlignment="1">
      <alignment horizontal="center"/>
    </xf>
    <xf numFmtId="167" fontId="0" fillId="13" borderId="29" xfId="0" applyNumberFormat="1" applyFill="1" applyBorder="1" applyAlignment="1">
      <alignment horizontal="center"/>
    </xf>
    <xf numFmtId="167" fontId="0" fillId="13" borderId="26" xfId="0" applyNumberFormat="1" applyFill="1" applyBorder="1" applyAlignment="1">
      <alignment horizontal="center"/>
    </xf>
    <xf numFmtId="0" fontId="8" fillId="12" borderId="25" xfId="0" applyFont="1" applyFill="1" applyBorder="1" applyAlignment="1">
      <alignment wrapText="1"/>
    </xf>
    <xf numFmtId="167" fontId="0" fillId="14" borderId="25" xfId="0" applyNumberFormat="1" applyFill="1" applyBorder="1" applyAlignment="1">
      <alignment horizontal="center"/>
    </xf>
    <xf numFmtId="167" fontId="0" fillId="14" borderId="26" xfId="0" applyNumberFormat="1" applyFill="1" applyBorder="1" applyAlignment="1">
      <alignment horizontal="center"/>
    </xf>
    <xf numFmtId="9" fontId="11" fillId="14" borderId="4" xfId="0" applyNumberFormat="1" applyFont="1" applyFill="1" applyBorder="1" applyAlignment="1">
      <alignment horizontal="center"/>
    </xf>
    <xf numFmtId="167" fontId="0" fillId="14" borderId="29" xfId="0" applyNumberFormat="1" applyFill="1" applyBorder="1" applyAlignment="1">
      <alignment horizontal="center"/>
    </xf>
    <xf numFmtId="0" fontId="3" fillId="16" borderId="1" xfId="0" applyFont="1" applyFill="1" applyBorder="1" applyAlignment="1">
      <alignment horizontal="center" vertical="center"/>
    </xf>
    <xf numFmtId="167" fontId="0" fillId="16" borderId="25" xfId="0" applyNumberFormat="1" applyFill="1" applyBorder="1" applyAlignment="1">
      <alignment horizontal="center"/>
    </xf>
    <xf numFmtId="9" fontId="11" fillId="16" borderId="4" xfId="0" applyNumberFormat="1" applyFont="1" applyFill="1" applyBorder="1" applyAlignment="1">
      <alignment horizontal="center"/>
    </xf>
    <xf numFmtId="167" fontId="0" fillId="16" borderId="29" xfId="0" applyNumberFormat="1" applyFill="1" applyBorder="1" applyAlignment="1">
      <alignment horizontal="center"/>
    </xf>
    <xf numFmtId="167" fontId="0" fillId="16" borderId="26" xfId="0" applyNumberFormat="1" applyFill="1" applyBorder="1" applyAlignment="1">
      <alignment horizontal="center"/>
    </xf>
    <xf numFmtId="0" fontId="3" fillId="15" borderId="1" xfId="0" applyFont="1" applyFill="1" applyBorder="1" applyAlignment="1">
      <alignment horizontal="center" vertical="center"/>
    </xf>
    <xf numFmtId="167" fontId="0" fillId="15" borderId="25" xfId="0" applyNumberFormat="1" applyFill="1" applyBorder="1" applyAlignment="1">
      <alignment horizontal="center"/>
    </xf>
    <xf numFmtId="9" fontId="11" fillId="15" borderId="4" xfId="0" applyNumberFormat="1" applyFont="1" applyFill="1" applyBorder="1" applyAlignment="1">
      <alignment horizontal="center"/>
    </xf>
    <xf numFmtId="167" fontId="0" fillId="15" borderId="29" xfId="0" applyNumberFormat="1" applyFill="1" applyBorder="1" applyAlignment="1">
      <alignment horizontal="center"/>
    </xf>
    <xf numFmtId="167" fontId="0" fillId="15" borderId="26" xfId="0" applyNumberFormat="1" applyFill="1" applyBorder="1" applyAlignment="1">
      <alignment horizontal="center"/>
    </xf>
    <xf numFmtId="0" fontId="3" fillId="18" borderId="9" xfId="0" applyFont="1" applyFill="1" applyBorder="1" applyAlignment="1">
      <alignment horizontal="center" vertical="center"/>
    </xf>
    <xf numFmtId="167" fontId="2" fillId="18" borderId="25" xfId="0" applyNumberFormat="1" applyFont="1" applyFill="1" applyBorder="1" applyAlignment="1">
      <alignment horizontal="center"/>
    </xf>
    <xf numFmtId="3" fontId="0" fillId="18" borderId="4" xfId="0" applyNumberFormat="1" applyFill="1" applyBorder="1" applyAlignment="1">
      <alignment horizontal="center"/>
    </xf>
    <xf numFmtId="167" fontId="0" fillId="18" borderId="29" xfId="0" applyNumberFormat="1" applyFill="1" applyBorder="1" applyAlignment="1">
      <alignment horizontal="center"/>
    </xf>
    <xf numFmtId="167" fontId="0" fillId="18" borderId="25" xfId="0" applyNumberFormat="1" applyFill="1" applyBorder="1" applyAlignment="1">
      <alignment horizontal="center"/>
    </xf>
    <xf numFmtId="167" fontId="0" fillId="18" borderId="26" xfId="0" applyNumberFormat="1" applyFill="1" applyBorder="1" applyAlignment="1">
      <alignment horizontal="center"/>
    </xf>
    <xf numFmtId="167" fontId="0" fillId="18" borderId="4" xfId="0" applyNumberFormat="1" applyFill="1" applyBorder="1" applyAlignment="1">
      <alignment horizontal="center"/>
    </xf>
    <xf numFmtId="0" fontId="0" fillId="18" borderId="25" xfId="0" applyFill="1" applyBorder="1"/>
    <xf numFmtId="167" fontId="2" fillId="18" borderId="4" xfId="0" applyNumberFormat="1" applyFont="1" applyFill="1" applyBorder="1" applyAlignment="1">
      <alignment horizontal="center"/>
    </xf>
    <xf numFmtId="0" fontId="8" fillId="12" borderId="4" xfId="0" applyFont="1" applyFill="1" applyBorder="1" applyAlignment="1">
      <alignment horizontal="left" vertical="center"/>
    </xf>
    <xf numFmtId="0" fontId="8" fillId="12" borderId="29" xfId="0" applyFont="1" applyFill="1" applyBorder="1" applyAlignment="1">
      <alignment horizontal="left" vertical="center" wrapText="1"/>
    </xf>
    <xf numFmtId="0" fontId="8" fillId="12" borderId="25" xfId="0" applyFont="1" applyFill="1" applyBorder="1" applyAlignment="1">
      <alignment horizontal="left" vertical="center"/>
    </xf>
    <xf numFmtId="0" fontId="8" fillId="12" borderId="26" xfId="0" applyFont="1" applyFill="1" applyBorder="1" applyAlignment="1">
      <alignment vertical="center"/>
    </xf>
    <xf numFmtId="0" fontId="8" fillId="12" borderId="25" xfId="0" applyFont="1" applyFill="1" applyBorder="1" applyAlignment="1">
      <alignment vertical="center"/>
    </xf>
    <xf numFmtId="0" fontId="8" fillId="12" borderId="25" xfId="0" applyFont="1" applyFill="1" applyBorder="1"/>
    <xf numFmtId="0" fontId="0" fillId="12" borderId="4" xfId="0" applyFill="1" applyBorder="1"/>
    <xf numFmtId="0" fontId="8" fillId="12" borderId="4" xfId="0" applyFont="1" applyFill="1" applyBorder="1"/>
    <xf numFmtId="167" fontId="12" fillId="0" borderId="4" xfId="0" applyNumberFormat="1" applyFont="1" applyFill="1" applyBorder="1" applyProtection="1">
      <protection locked="0"/>
    </xf>
    <xf numFmtId="167" fontId="12" fillId="0" borderId="4" xfId="0" applyNumberFormat="1" applyFont="1" applyFill="1" applyBorder="1" applyAlignment="1" applyProtection="1">
      <alignment horizontal="right"/>
      <protection locked="0"/>
    </xf>
    <xf numFmtId="167" fontId="12" fillId="5" borderId="4" xfId="0" applyNumberFormat="1" applyFont="1" applyFill="1" applyBorder="1" applyProtection="1">
      <protection locked="0"/>
    </xf>
    <xf numFmtId="167" fontId="12" fillId="3" borderId="4" xfId="0" applyNumberFormat="1" applyFont="1" applyFill="1" applyBorder="1" applyProtection="1">
      <protection locked="0"/>
    </xf>
    <xf numFmtId="167" fontId="12" fillId="4" borderId="5" xfId="0" applyNumberFormat="1" applyFont="1" applyFill="1" applyBorder="1" applyProtection="1">
      <protection locked="0"/>
    </xf>
    <xf numFmtId="167" fontId="12" fillId="4" borderId="4" xfId="0" applyNumberFormat="1" applyFont="1" applyFill="1" applyBorder="1" applyProtection="1">
      <protection locked="0"/>
    </xf>
    <xf numFmtId="167" fontId="12" fillId="4" borderId="6" xfId="0" applyNumberFormat="1" applyFont="1" applyFill="1" applyBorder="1" applyProtection="1">
      <protection locked="0"/>
    </xf>
    <xf numFmtId="167" fontId="12" fillId="19" borderId="4" xfId="0" applyNumberFormat="1" applyFont="1" applyFill="1" applyBorder="1" applyProtection="1">
      <protection locked="0"/>
    </xf>
    <xf numFmtId="167" fontId="12" fillId="13" borderId="4" xfId="0" applyNumberFormat="1" applyFont="1" applyFill="1" applyBorder="1" applyProtection="1">
      <protection locked="0"/>
    </xf>
    <xf numFmtId="167" fontId="12" fillId="14" borderId="4" xfId="0" applyNumberFormat="1" applyFont="1" applyFill="1" applyBorder="1" applyProtection="1">
      <protection locked="0"/>
    </xf>
    <xf numFmtId="167" fontId="12" fillId="16" borderId="4" xfId="0" applyNumberFormat="1" applyFont="1" applyFill="1" applyBorder="1" applyProtection="1">
      <protection locked="0"/>
    </xf>
    <xf numFmtId="167" fontId="12" fillId="15" borderId="4" xfId="0" applyNumberFormat="1" applyFont="1" applyFill="1" applyBorder="1" applyProtection="1">
      <protection locked="0"/>
    </xf>
    <xf numFmtId="167" fontId="6" fillId="13" borderId="25" xfId="0" applyNumberFormat="1" applyFont="1" applyFill="1" applyBorder="1" applyProtection="1">
      <protection locked="0"/>
    </xf>
    <xf numFmtId="164" fontId="6" fillId="13" borderId="25" xfId="18" applyNumberFormat="1" applyFont="1" applyFill="1" applyBorder="1" applyProtection="1">
      <protection locked="0"/>
    </xf>
    <xf numFmtId="167" fontId="6" fillId="14" borderId="25" xfId="16" applyNumberFormat="1" applyFont="1" applyFill="1" applyBorder="1" applyProtection="1">
      <protection locked="0"/>
    </xf>
    <xf numFmtId="164" fontId="6" fillId="14" borderId="25" xfId="18" applyNumberFormat="1" applyFont="1" applyFill="1" applyBorder="1" applyProtection="1">
      <protection locked="0"/>
    </xf>
    <xf numFmtId="167" fontId="6" fillId="16" borderId="25" xfId="0" applyNumberFormat="1" applyFont="1" applyFill="1" applyBorder="1" applyProtection="1">
      <protection locked="0"/>
    </xf>
    <xf numFmtId="164" fontId="6" fillId="16" borderId="25" xfId="18" applyNumberFormat="1" applyFont="1" applyFill="1" applyBorder="1" applyProtection="1">
      <protection locked="0"/>
    </xf>
    <xf numFmtId="167" fontId="6" fillId="15" borderId="25" xfId="0" applyNumberFormat="1" applyFont="1" applyFill="1" applyBorder="1" applyProtection="1">
      <protection locked="0"/>
    </xf>
    <xf numFmtId="164" fontId="6" fillId="15" borderId="25" xfId="18" applyNumberFormat="1" applyFont="1" applyFill="1" applyBorder="1" applyProtection="1">
      <protection locked="0"/>
    </xf>
    <xf numFmtId="167" fontId="6" fillId="13" borderId="4" xfId="0" applyNumberFormat="1" applyFont="1" applyFill="1" applyBorder="1" applyProtection="1">
      <protection locked="0"/>
    </xf>
    <xf numFmtId="164" fontId="6" fillId="13" borderId="4" xfId="18" applyNumberFormat="1" applyFont="1" applyFill="1" applyBorder="1" applyProtection="1">
      <protection locked="0"/>
    </xf>
    <xf numFmtId="167" fontId="6" fillId="14" borderId="4" xfId="16" applyNumberFormat="1" applyFont="1" applyFill="1" applyBorder="1" applyProtection="1">
      <protection locked="0"/>
    </xf>
    <xf numFmtId="164" fontId="6" fillId="14" borderId="4" xfId="18" applyNumberFormat="1" applyFont="1" applyFill="1" applyBorder="1" applyProtection="1">
      <protection locked="0"/>
    </xf>
    <xf numFmtId="167" fontId="6" fillId="16" borderId="4" xfId="0" applyNumberFormat="1" applyFont="1" applyFill="1" applyBorder="1" applyProtection="1">
      <protection locked="0"/>
    </xf>
    <xf numFmtId="164" fontId="6" fillId="16" borderId="4" xfId="18" applyNumberFormat="1" applyFont="1" applyFill="1" applyBorder="1" applyProtection="1">
      <protection locked="0"/>
    </xf>
    <xf numFmtId="167" fontId="6" fillId="15" borderId="4" xfId="0" applyNumberFormat="1" applyFont="1" applyFill="1" applyBorder="1" applyProtection="1">
      <protection locked="0"/>
    </xf>
    <xf numFmtId="164" fontId="6" fillId="15" borderId="4" xfId="18" applyNumberFormat="1" applyFont="1" applyFill="1" applyBorder="1" applyProtection="1">
      <protection locked="0"/>
    </xf>
    <xf numFmtId="0" fontId="9" fillId="5" borderId="4" xfId="20" applyFont="1" applyFill="1" applyBorder="1" applyAlignment="1" applyProtection="1">
      <alignment wrapText="1"/>
      <protection hidden="1"/>
    </xf>
    <xf numFmtId="0" fontId="9" fillId="5" borderId="4" xfId="20" applyNumberFormat="1" applyFont="1" applyFill="1" applyBorder="1" applyAlignment="1" applyProtection="1">
      <alignment wrapText="1"/>
      <protection hidden="1"/>
    </xf>
    <xf numFmtId="167" fontId="6" fillId="7" borderId="43" xfId="16" applyNumberFormat="1" applyFont="1" applyFill="1" applyBorder="1" applyProtection="1">
      <protection locked="0"/>
    </xf>
    <xf numFmtId="0" fontId="6" fillId="7" borderId="43" xfId="0" applyFont="1" applyFill="1" applyBorder="1" applyProtection="1">
      <protection locked="0"/>
    </xf>
    <xf numFmtId="167" fontId="6" fillId="7" borderId="44" xfId="16" applyNumberFormat="1" applyFont="1" applyFill="1" applyBorder="1" applyProtection="1">
      <protection locked="0"/>
    </xf>
    <xf numFmtId="167" fontId="6" fillId="7" borderId="45" xfId="16" applyNumberFormat="1" applyFont="1" applyFill="1" applyBorder="1" applyProtection="1">
      <protection locked="0"/>
    </xf>
    <xf numFmtId="0" fontId="6" fillId="7" borderId="45" xfId="0" applyFont="1" applyFill="1" applyBorder="1" applyProtection="1">
      <protection locked="0"/>
    </xf>
    <xf numFmtId="167" fontId="6" fillId="7" borderId="52" xfId="16" applyNumberFormat="1" applyFont="1" applyFill="1" applyBorder="1" applyProtection="1">
      <protection locked="0"/>
    </xf>
    <xf numFmtId="167" fontId="12" fillId="13" borderId="5" xfId="0" applyNumberFormat="1" applyFont="1" applyFill="1" applyBorder="1" applyProtection="1">
      <protection locked="0"/>
    </xf>
    <xf numFmtId="167" fontId="12" fillId="16" borderId="6" xfId="0" applyNumberFormat="1" applyFont="1" applyFill="1" applyBorder="1" applyProtection="1">
      <protection locked="0"/>
    </xf>
    <xf numFmtId="167" fontId="12" fillId="19" borderId="25" xfId="0" applyNumberFormat="1" applyFont="1" applyFill="1" applyBorder="1" applyProtection="1">
      <protection locked="0"/>
    </xf>
    <xf numFmtId="167" fontId="12" fillId="13" borderId="25" xfId="0" applyNumberFormat="1" applyFont="1" applyFill="1" applyBorder="1" applyProtection="1">
      <protection locked="0"/>
    </xf>
    <xf numFmtId="167" fontId="12" fillId="14" borderId="25" xfId="0" applyNumberFormat="1" applyFont="1" applyFill="1" applyBorder="1" applyProtection="1">
      <protection locked="0"/>
    </xf>
    <xf numFmtId="167" fontId="12" fillId="16" borderId="25" xfId="0" applyNumberFormat="1" applyFont="1" applyFill="1" applyBorder="1" applyProtection="1">
      <protection locked="0"/>
    </xf>
    <xf numFmtId="167" fontId="12" fillId="15" borderId="25" xfId="0" applyNumberFormat="1" applyFont="1" applyFill="1" applyBorder="1" applyProtection="1">
      <protection locked="0"/>
    </xf>
    <xf numFmtId="167" fontId="12" fillId="0" borderId="25" xfId="0" applyNumberFormat="1" applyFont="1" applyFill="1" applyBorder="1" applyProtection="1">
      <protection locked="0"/>
    </xf>
    <xf numFmtId="167" fontId="12" fillId="5" borderId="25" xfId="0" applyNumberFormat="1" applyFont="1" applyFill="1" applyBorder="1" applyProtection="1">
      <protection locked="0"/>
    </xf>
    <xf numFmtId="167" fontId="12" fillId="3" borderId="25" xfId="0" applyNumberFormat="1" applyFont="1" applyFill="1" applyBorder="1" applyProtection="1">
      <protection locked="0"/>
    </xf>
    <xf numFmtId="167" fontId="12" fillId="4" borderId="37" xfId="0" applyNumberFormat="1" applyFont="1" applyFill="1" applyBorder="1" applyProtection="1">
      <protection locked="0"/>
    </xf>
    <xf numFmtId="167" fontId="12" fillId="4" borderId="25" xfId="0" applyNumberFormat="1" applyFont="1" applyFill="1" applyBorder="1" applyProtection="1">
      <protection locked="0"/>
    </xf>
    <xf numFmtId="167" fontId="12" fillId="4" borderId="10" xfId="0" applyNumberFormat="1" applyFont="1" applyFill="1" applyBorder="1" applyProtection="1">
      <protection locked="0"/>
    </xf>
    <xf numFmtId="167" fontId="12" fillId="0" borderId="29" xfId="0" applyNumberFormat="1" applyFont="1" applyFill="1" applyBorder="1" applyProtection="1">
      <protection locked="0"/>
    </xf>
    <xf numFmtId="167" fontId="12" fillId="5" borderId="29" xfId="0" applyNumberFormat="1" applyFont="1" applyFill="1" applyBorder="1" applyProtection="1">
      <protection locked="0"/>
    </xf>
    <xf numFmtId="167" fontId="12" fillId="3" borderId="29" xfId="0" applyNumberFormat="1" applyFont="1" applyFill="1" applyBorder="1" applyProtection="1">
      <protection locked="0"/>
    </xf>
    <xf numFmtId="167" fontId="12" fillId="4" borderId="22" xfId="0" applyNumberFormat="1" applyFont="1" applyFill="1" applyBorder="1" applyProtection="1">
      <protection locked="0"/>
    </xf>
    <xf numFmtId="167" fontId="12" fillId="4" borderId="29" xfId="0" applyNumberFormat="1" applyFont="1" applyFill="1" applyBorder="1" applyProtection="1">
      <protection locked="0"/>
    </xf>
    <xf numFmtId="167" fontId="12" fillId="4" borderId="20" xfId="0" applyNumberFormat="1" applyFont="1" applyFill="1" applyBorder="1" applyProtection="1">
      <protection locked="0"/>
    </xf>
    <xf numFmtId="167" fontId="12" fillId="19" borderId="29" xfId="0" applyNumberFormat="1" applyFont="1" applyFill="1" applyBorder="1" applyProtection="1">
      <protection locked="0"/>
    </xf>
    <xf numFmtId="167" fontId="12" fillId="13" borderId="29" xfId="0" applyNumberFormat="1" applyFont="1" applyFill="1" applyBorder="1" applyProtection="1">
      <protection locked="0"/>
    </xf>
    <xf numFmtId="167" fontId="12" fillId="14" borderId="29" xfId="0" applyNumberFormat="1" applyFont="1" applyFill="1" applyBorder="1" applyProtection="1">
      <protection locked="0"/>
    </xf>
    <xf numFmtId="167" fontId="12" fillId="16" borderId="29" xfId="0" applyNumberFormat="1" applyFont="1" applyFill="1" applyBorder="1" applyProtection="1">
      <protection locked="0"/>
    </xf>
    <xf numFmtId="167" fontId="12" fillId="15" borderId="29" xfId="0" applyNumberFormat="1" applyFont="1" applyFill="1" applyBorder="1" applyProtection="1">
      <protection locked="0"/>
    </xf>
    <xf numFmtId="9" fontId="17" fillId="3" borderId="4" xfId="0" applyNumberFormat="1" applyFont="1" applyFill="1" applyBorder="1" applyAlignment="1" applyProtection="1">
      <alignment horizontal="center"/>
      <protection locked="0"/>
    </xf>
    <xf numFmtId="9" fontId="18" fillId="3" borderId="25" xfId="0" applyNumberFormat="1" applyFont="1" applyFill="1" applyBorder="1" applyAlignment="1" applyProtection="1">
      <alignment horizontal="center"/>
      <protection locked="0"/>
    </xf>
    <xf numFmtId="9" fontId="18" fillId="3" borderId="6" xfId="0" applyNumberFormat="1" applyFont="1" applyFill="1" applyBorder="1" applyAlignment="1" applyProtection="1">
      <alignment horizontal="center"/>
      <protection locked="0"/>
    </xf>
    <xf numFmtId="9" fontId="17" fillId="3" borderId="4" xfId="0" applyNumberFormat="1" applyFont="1" applyFill="1" applyBorder="1" applyAlignment="1" applyProtection="1">
      <alignment horizontal="center"/>
      <protection locked="0"/>
    </xf>
    <xf numFmtId="9" fontId="32" fillId="18" borderId="4" xfId="15" applyNumberFormat="1" applyFont="1" applyFill="1" applyBorder="1" applyAlignment="1" applyProtection="1">
      <alignment horizontal="center"/>
      <protection locked="0"/>
    </xf>
    <xf numFmtId="0" fontId="25" fillId="12" borderId="17" xfId="20" applyFont="1" applyFill="1" applyBorder="1" applyAlignment="1">
      <alignment horizontal="center" vertical="center" wrapText="1"/>
      <protection/>
    </xf>
    <xf numFmtId="0" fontId="31" fillId="12" borderId="51" xfId="20" applyFont="1" applyFill="1" applyBorder="1" applyAlignment="1">
      <alignment horizontal="center" vertical="center" wrapText="1"/>
      <protection/>
    </xf>
    <xf numFmtId="0" fontId="35" fillId="6" borderId="0" xfId="0" applyFont="1" applyFill="1"/>
    <xf numFmtId="167" fontId="12" fillId="21" borderId="52" xfId="0" applyNumberFormat="1" applyFont="1" applyFill="1" applyBorder="1" applyProtection="1">
      <protection/>
    </xf>
    <xf numFmtId="167" fontId="14" fillId="21" borderId="53" xfId="0" applyNumberFormat="1" applyFont="1" applyFill="1" applyBorder="1" applyProtection="1">
      <protection/>
    </xf>
    <xf numFmtId="0" fontId="14" fillId="14" borderId="32" xfId="0" applyFont="1" applyFill="1" applyBorder="1" applyAlignment="1" applyProtection="1">
      <alignment horizontal="center" vertical="center" wrapText="1"/>
      <protection/>
    </xf>
    <xf numFmtId="0" fontId="37" fillId="10" borderId="0" xfId="21" applyFont="1" applyFill="1" applyBorder="1">
      <alignment/>
      <protection/>
    </xf>
    <xf numFmtId="167" fontId="12" fillId="21" borderId="54" xfId="0" applyNumberFormat="1" applyFont="1" applyFill="1" applyBorder="1" applyProtection="1">
      <protection locked="0"/>
    </xf>
    <xf numFmtId="0" fontId="9" fillId="12" borderId="50" xfId="20" applyFont="1" applyFill="1" applyBorder="1" applyAlignment="1" applyProtection="1">
      <alignment wrapText="1"/>
      <protection/>
    </xf>
    <xf numFmtId="0" fontId="9" fillId="12" borderId="55" xfId="20" applyFont="1" applyFill="1" applyBorder="1" applyAlignment="1" applyProtection="1">
      <alignment wrapText="1"/>
      <protection/>
    </xf>
    <xf numFmtId="0" fontId="9" fillId="12" borderId="55" xfId="20" applyNumberFormat="1" applyFont="1" applyFill="1" applyBorder="1" applyAlignment="1" applyProtection="1">
      <alignment wrapText="1"/>
      <protection/>
    </xf>
    <xf numFmtId="0" fontId="9" fillId="12" borderId="56" xfId="20" applyFont="1" applyFill="1" applyBorder="1" applyAlignment="1" applyProtection="1">
      <alignment wrapText="1"/>
      <protection/>
    </xf>
    <xf numFmtId="0" fontId="9" fillId="12" borderId="57" xfId="20" applyFont="1" applyFill="1" applyBorder="1" applyAlignment="1" applyProtection="1">
      <alignment wrapText="1"/>
      <protection/>
    </xf>
    <xf numFmtId="3" fontId="6" fillId="7" borderId="44" xfId="0" applyNumberFormat="1" applyFont="1" applyFill="1" applyBorder="1" applyProtection="1">
      <protection locked="0"/>
    </xf>
    <xf numFmtId="3" fontId="6" fillId="7" borderId="52" xfId="0" applyNumberFormat="1" applyFont="1" applyFill="1" applyBorder="1" applyProtection="1">
      <protection locked="0"/>
    </xf>
    <xf numFmtId="167" fontId="6" fillId="7" borderId="46" xfId="16" applyNumberFormat="1" applyFont="1" applyFill="1" applyBorder="1" applyProtection="1">
      <protection locked="0"/>
    </xf>
    <xf numFmtId="3" fontId="6" fillId="7" borderId="58" xfId="0" applyNumberFormat="1" applyFont="1" applyFill="1" applyBorder="1" applyProtection="1">
      <protection locked="0"/>
    </xf>
    <xf numFmtId="0" fontId="6" fillId="7" borderId="46" xfId="0" applyFont="1" applyFill="1" applyBorder="1" applyProtection="1">
      <protection locked="0"/>
    </xf>
    <xf numFmtId="167" fontId="6" fillId="7" borderId="58" xfId="16" applyNumberFormat="1" applyFont="1" applyFill="1" applyBorder="1" applyProtection="1">
      <protection locked="0"/>
    </xf>
    <xf numFmtId="0" fontId="6" fillId="7" borderId="50" xfId="0" applyFont="1" applyFill="1" applyBorder="1" applyAlignment="1" applyProtection="1">
      <alignment horizontal="center"/>
      <protection locked="0"/>
    </xf>
    <xf numFmtId="0" fontId="6" fillId="7" borderId="55" xfId="0" applyFont="1" applyFill="1" applyBorder="1" applyAlignment="1" applyProtection="1">
      <alignment horizontal="center"/>
      <protection locked="0"/>
    </xf>
    <xf numFmtId="0" fontId="6" fillId="7" borderId="56" xfId="0" applyFont="1" applyFill="1" applyBorder="1" applyAlignment="1" applyProtection="1">
      <alignment horizontal="center"/>
      <protection locked="0"/>
    </xf>
    <xf numFmtId="167" fontId="6" fillId="4" borderId="40" xfId="0" applyNumberFormat="1" applyFont="1" applyFill="1" applyBorder="1"/>
    <xf numFmtId="167" fontId="6" fillId="4" borderId="9" xfId="0" applyNumberFormat="1" applyFont="1" applyFill="1" applyBorder="1"/>
    <xf numFmtId="2" fontId="6" fillId="4" borderId="7" xfId="0" applyNumberFormat="1" applyFont="1" applyFill="1" applyBorder="1" applyAlignment="1">
      <alignment horizontal="center"/>
    </xf>
    <xf numFmtId="0" fontId="9" fillId="4" borderId="16" xfId="20" applyFont="1" applyFill="1" applyBorder="1" applyAlignment="1">
      <alignment wrapText="1"/>
      <protection/>
    </xf>
    <xf numFmtId="0" fontId="9" fillId="4" borderId="17" xfId="20" applyFont="1" applyFill="1" applyBorder="1" applyAlignment="1">
      <alignment wrapText="1"/>
      <protection/>
    </xf>
    <xf numFmtId="1" fontId="6" fillId="4" borderId="40" xfId="0" applyNumberFormat="1" applyFont="1" applyFill="1" applyBorder="1"/>
    <xf numFmtId="167" fontId="6" fillId="7" borderId="0" xfId="16" applyNumberFormat="1" applyFont="1" applyFill="1" applyBorder="1"/>
    <xf numFmtId="167" fontId="6" fillId="5" borderId="18" xfId="16" applyNumberFormat="1" applyFont="1" applyFill="1" applyBorder="1" applyAlignment="1">
      <alignment horizontal="right"/>
    </xf>
    <xf numFmtId="0" fontId="9" fillId="12" borderId="29" xfId="20" applyFont="1" applyFill="1" applyBorder="1" applyAlignment="1">
      <alignment wrapText="1"/>
      <protection/>
    </xf>
    <xf numFmtId="0" fontId="6" fillId="7" borderId="21" xfId="0" applyFont="1" applyFill="1" applyBorder="1" applyAlignment="1">
      <alignment horizontal="right"/>
    </xf>
    <xf numFmtId="0" fontId="6" fillId="10" borderId="36" xfId="0" applyFont="1" applyFill="1" applyBorder="1" applyAlignment="1">
      <alignment shrinkToFit="1"/>
    </xf>
    <xf numFmtId="167" fontId="6" fillId="7" borderId="4" xfId="16" applyNumberFormat="1" applyFont="1" applyFill="1" applyBorder="1"/>
    <xf numFmtId="167" fontId="6" fillId="5" borderId="4" xfId="16" applyNumberFormat="1" applyFont="1" applyFill="1" applyBorder="1"/>
    <xf numFmtId="167" fontId="6" fillId="5" borderId="4" xfId="0" applyNumberFormat="1" applyFont="1" applyFill="1" applyBorder="1" applyAlignment="1">
      <alignment horizontal="right"/>
    </xf>
    <xf numFmtId="167" fontId="6" fillId="5" borderId="4" xfId="16" applyNumberFormat="1" applyFont="1" applyFill="1" applyBorder="1" applyAlignment="1">
      <alignment horizontal="right"/>
    </xf>
    <xf numFmtId="167" fontId="6" fillId="7" borderId="4" xfId="16" applyNumberFormat="1" applyFont="1" applyFill="1" applyBorder="1" applyAlignment="1">
      <alignment horizontal="right"/>
    </xf>
    <xf numFmtId="0" fontId="6" fillId="7" borderId="4" xfId="0" applyNumberFormat="1" applyFont="1" applyFill="1" applyBorder="1" applyAlignment="1">
      <alignment horizontal="center"/>
    </xf>
    <xf numFmtId="1" fontId="6" fillId="7" borderId="4" xfId="0" applyNumberFormat="1" applyFont="1" applyFill="1" applyBorder="1"/>
    <xf numFmtId="170" fontId="6" fillId="5" borderId="4" xfId="0" applyNumberFormat="1" applyFont="1" applyFill="1" applyBorder="1" applyAlignment="1">
      <alignment horizontal="right"/>
    </xf>
    <xf numFmtId="167" fontId="6" fillId="5" borderId="4" xfId="0" applyNumberFormat="1" applyFont="1" applyFill="1" applyBorder="1"/>
    <xf numFmtId="170" fontId="6" fillId="5" borderId="4" xfId="16" applyNumberFormat="1" applyFont="1" applyFill="1" applyBorder="1" applyAlignment="1">
      <alignment horizontal="right"/>
    </xf>
    <xf numFmtId="0" fontId="3" fillId="14" borderId="1" xfId="0" applyFont="1" applyFill="1" applyBorder="1" applyAlignment="1">
      <alignment horizontal="center" vertical="center" wrapText="1"/>
    </xf>
    <xf numFmtId="170" fontId="6" fillId="13" borderId="25" xfId="0" applyNumberFormat="1" applyFont="1" applyFill="1" applyBorder="1"/>
    <xf numFmtId="170" fontId="6" fillId="13" borderId="25" xfId="0" applyNumberFormat="1" applyFont="1" applyFill="1" applyBorder="1" applyAlignment="1">
      <alignment horizontal="right"/>
    </xf>
    <xf numFmtId="170" fontId="6" fillId="14" borderId="25" xfId="0" applyNumberFormat="1" applyFont="1" applyFill="1" applyBorder="1" applyAlignment="1">
      <alignment horizontal="right"/>
    </xf>
    <xf numFmtId="167" fontId="6" fillId="7" borderId="5" xfId="16" applyNumberFormat="1" applyFont="1" applyFill="1" applyBorder="1"/>
    <xf numFmtId="3" fontId="6" fillId="7" borderId="6" xfId="0" applyNumberFormat="1" applyFont="1" applyFill="1" applyBorder="1"/>
    <xf numFmtId="167" fontId="6" fillId="5" borderId="5" xfId="16" applyNumberFormat="1" applyFont="1" applyFill="1" applyBorder="1"/>
    <xf numFmtId="0" fontId="6" fillId="7" borderId="6" xfId="0" applyFont="1" applyFill="1" applyBorder="1" applyAlignment="1">
      <alignment horizontal="right"/>
    </xf>
    <xf numFmtId="43" fontId="6" fillId="24" borderId="10" xfId="18" applyNumberFormat="1" applyFont="1" applyFill="1" applyBorder="1"/>
    <xf numFmtId="167" fontId="6" fillId="5" borderId="5" xfId="16" applyNumberFormat="1" applyFont="1" applyFill="1" applyBorder="1" applyAlignment="1">
      <alignment horizontal="right"/>
    </xf>
    <xf numFmtId="164" fontId="6" fillId="7" borderId="6" xfId="18" applyNumberFormat="1" applyFont="1" applyFill="1" applyBorder="1"/>
    <xf numFmtId="167" fontId="6" fillId="5" borderId="5" xfId="18" applyNumberFormat="1" applyFont="1" applyFill="1" applyBorder="1"/>
    <xf numFmtId="167" fontId="6" fillId="5" borderId="6" xfId="16" applyNumberFormat="1" applyFont="1" applyFill="1" applyBorder="1" applyAlignment="1">
      <alignment shrinkToFit="1"/>
    </xf>
    <xf numFmtId="0" fontId="39" fillId="9" borderId="0" xfId="0" applyFont="1" applyFill="1" applyBorder="1" applyProtection="1">
      <protection/>
    </xf>
    <xf numFmtId="9" fontId="11" fillId="13" borderId="29" xfId="0" applyNumberFormat="1" applyFont="1" applyFill="1" applyBorder="1" applyAlignment="1">
      <alignment horizontal="center"/>
    </xf>
    <xf numFmtId="9" fontId="11" fillId="14" borderId="29" xfId="0" applyNumberFormat="1" applyFont="1" applyFill="1" applyBorder="1" applyAlignment="1">
      <alignment horizontal="center"/>
    </xf>
    <xf numFmtId="9" fontId="11" fillId="16" borderId="29" xfId="0" applyNumberFormat="1" applyFont="1" applyFill="1" applyBorder="1" applyAlignment="1">
      <alignment horizontal="center"/>
    </xf>
    <xf numFmtId="9" fontId="11" fillId="15" borderId="29" xfId="0" applyNumberFormat="1" applyFont="1" applyFill="1" applyBorder="1" applyAlignment="1">
      <alignment horizontal="center"/>
    </xf>
    <xf numFmtId="9" fontId="11" fillId="18" borderId="29" xfId="0" applyNumberFormat="1" applyFont="1" applyFill="1" applyBorder="1" applyAlignment="1">
      <alignment horizontal="center"/>
    </xf>
    <xf numFmtId="167" fontId="0" fillId="18" borderId="20" xfId="0" applyNumberFormat="1" applyFill="1" applyBorder="1" applyAlignment="1">
      <alignment horizontal="center"/>
    </xf>
    <xf numFmtId="167" fontId="0" fillId="14" borderId="20" xfId="0" applyNumberFormat="1" applyFill="1" applyBorder="1" applyAlignment="1">
      <alignment horizontal="center"/>
    </xf>
    <xf numFmtId="167" fontId="0" fillId="15" borderId="20" xfId="0" applyNumberFormat="1" applyFill="1" applyBorder="1" applyAlignment="1">
      <alignment horizontal="center"/>
    </xf>
    <xf numFmtId="0" fontId="0" fillId="12" borderId="29" xfId="0" applyFill="1" applyBorder="1" applyAlignment="1">
      <alignment vertical="center" wrapText="1"/>
    </xf>
    <xf numFmtId="0" fontId="0" fillId="2" borderId="36" xfId="0" applyFill="1" applyBorder="1" applyAlignment="1">
      <alignment horizontal="center"/>
    </xf>
    <xf numFmtId="0" fontId="14" fillId="0" borderId="26" xfId="0" applyFont="1" applyFill="1" applyBorder="1" applyAlignment="1" applyProtection="1">
      <alignment horizontal="center" vertical="center" wrapText="1"/>
      <protection locked="0"/>
    </xf>
    <xf numFmtId="0" fontId="14" fillId="5" borderId="26" xfId="0" applyFont="1" applyFill="1" applyBorder="1" applyAlignment="1" applyProtection="1">
      <alignment horizontal="center" vertical="center" wrapText="1"/>
      <protection locked="0"/>
    </xf>
    <xf numFmtId="0" fontId="19" fillId="3" borderId="26" xfId="0" applyFont="1" applyFill="1" applyBorder="1" applyAlignment="1" applyProtection="1">
      <alignment horizontal="center" vertical="center" wrapText="1"/>
      <protection locked="0"/>
    </xf>
    <xf numFmtId="0" fontId="14" fillId="4" borderId="36" xfId="0" applyFont="1" applyFill="1" applyBorder="1" applyAlignment="1" applyProtection="1">
      <alignment horizontal="center" vertical="center"/>
      <protection locked="0"/>
    </xf>
    <xf numFmtId="0" fontId="14" fillId="4" borderId="26" xfId="0" applyFont="1" applyFill="1" applyBorder="1" applyAlignment="1" applyProtection="1">
      <alignment horizontal="center" vertical="center" wrapText="1"/>
      <protection locked="0"/>
    </xf>
    <xf numFmtId="0" fontId="14" fillId="4" borderId="21" xfId="0" applyFont="1" applyFill="1" applyBorder="1" applyAlignment="1" applyProtection="1">
      <alignment horizontal="center" vertical="center" wrapText="1"/>
      <protection locked="0"/>
    </xf>
    <xf numFmtId="0" fontId="14" fillId="19" borderId="26" xfId="0" applyFont="1" applyFill="1" applyBorder="1" applyAlignment="1" applyProtection="1">
      <alignment horizontal="center" vertical="center" wrapText="1"/>
      <protection locked="0"/>
    </xf>
    <xf numFmtId="0" fontId="14" fillId="13" borderId="26" xfId="0" applyFont="1" applyFill="1" applyBorder="1" applyAlignment="1" applyProtection="1">
      <alignment horizontal="center" vertical="center"/>
      <protection locked="0"/>
    </xf>
    <xf numFmtId="0" fontId="14" fillId="14" borderId="26" xfId="0" applyFont="1" applyFill="1" applyBorder="1" applyAlignment="1" applyProtection="1">
      <alignment horizontal="center" vertical="center"/>
      <protection locked="0"/>
    </xf>
    <xf numFmtId="0" fontId="14" fillId="16" borderId="26" xfId="0" applyFont="1" applyFill="1" applyBorder="1" applyAlignment="1" applyProtection="1">
      <alignment horizontal="center" vertical="center"/>
      <protection locked="0"/>
    </xf>
    <xf numFmtId="0" fontId="14" fillId="15" borderId="26" xfId="0" applyFont="1" applyFill="1" applyBorder="1" applyAlignment="1" applyProtection="1">
      <alignment horizontal="center" vertical="center"/>
      <protection locked="0"/>
    </xf>
    <xf numFmtId="167" fontId="12" fillId="11" borderId="4" xfId="0" applyNumberFormat="1" applyFont="1" applyFill="1" applyBorder="1" applyProtection="1">
      <protection locked="0"/>
    </xf>
    <xf numFmtId="167" fontId="12" fillId="11" borderId="6" xfId="0" applyNumberFormat="1" applyFont="1" applyFill="1" applyBorder="1" applyProtection="1">
      <protection locked="0"/>
    </xf>
    <xf numFmtId="0" fontId="37" fillId="12" borderId="4" xfId="21" applyFont="1" applyFill="1" applyBorder="1" applyProtection="1">
      <alignment/>
      <protection locked="0"/>
    </xf>
    <xf numFmtId="0" fontId="9" fillId="12" borderId="25" xfId="20" applyFont="1" applyFill="1" applyBorder="1" applyAlignment="1" applyProtection="1">
      <alignment horizontal="left" wrapText="1"/>
      <protection locked="0"/>
    </xf>
    <xf numFmtId="0" fontId="12" fillId="3" borderId="0" xfId="0" applyFont="1" applyFill="1" applyBorder="1" applyAlignment="1" applyProtection="1">
      <alignment horizontal="center" vertical="center" wrapText="1"/>
      <protection/>
    </xf>
    <xf numFmtId="0" fontId="4" fillId="4" borderId="59" xfId="0" applyFont="1" applyFill="1" applyBorder="1" applyAlignment="1" applyProtection="1">
      <alignment horizontal="center" vertical="center" wrapText="1"/>
      <protection/>
    </xf>
    <xf numFmtId="0" fontId="4" fillId="4" borderId="51" xfId="0" applyFont="1" applyFill="1" applyBorder="1" applyAlignment="1" applyProtection="1">
      <alignment horizontal="center" vertical="center" wrapText="1"/>
      <protection/>
    </xf>
    <xf numFmtId="0" fontId="4" fillId="11" borderId="16" xfId="0" applyFont="1" applyFill="1" applyBorder="1" applyAlignment="1" applyProtection="1">
      <alignment horizontal="center" vertical="center"/>
      <protection/>
    </xf>
    <xf numFmtId="0" fontId="4" fillId="11" borderId="7" xfId="0" applyFont="1" applyFill="1" applyBorder="1" applyAlignment="1" applyProtection="1">
      <alignment horizontal="center" vertical="center"/>
      <protection/>
    </xf>
    <xf numFmtId="0" fontId="4" fillId="11" borderId="60" xfId="0" applyFont="1" applyFill="1" applyBorder="1" applyAlignment="1" applyProtection="1">
      <alignment horizontal="center" vertical="center"/>
      <protection/>
    </xf>
    <xf numFmtId="0" fontId="0" fillId="6" borderId="16" xfId="0" applyFill="1" applyBorder="1" applyAlignment="1" applyProtection="1">
      <alignment horizontal="left" vertical="center" wrapText="1"/>
      <protection/>
    </xf>
    <xf numFmtId="0" fontId="0" fillId="6" borderId="7" xfId="0" applyFill="1" applyBorder="1" applyAlignment="1" applyProtection="1">
      <alignment horizontal="left" vertical="center" wrapText="1"/>
      <protection/>
    </xf>
    <xf numFmtId="0" fontId="0" fillId="6" borderId="60" xfId="0" applyFill="1" applyBorder="1" applyAlignment="1" applyProtection="1">
      <alignment horizontal="left" vertical="center" wrapText="1"/>
      <protection/>
    </xf>
    <xf numFmtId="0" fontId="4" fillId="4" borderId="61" xfId="0" applyFont="1" applyFill="1" applyBorder="1" applyAlignment="1" applyProtection="1">
      <alignment horizontal="center" vertical="center" wrapText="1"/>
      <protection/>
    </xf>
    <xf numFmtId="0" fontId="4" fillId="4" borderId="62" xfId="0" applyFont="1" applyFill="1" applyBorder="1" applyAlignment="1" applyProtection="1">
      <alignment horizontal="center" vertical="center" wrapText="1"/>
      <protection/>
    </xf>
    <xf numFmtId="0" fontId="4" fillId="4" borderId="15" xfId="0" applyFont="1" applyFill="1" applyBorder="1" applyAlignment="1" applyProtection="1">
      <alignment horizontal="center" vertical="center" wrapText="1"/>
      <protection/>
    </xf>
    <xf numFmtId="0" fontId="4" fillId="4" borderId="63" xfId="0" applyFont="1" applyFill="1" applyBorder="1" applyAlignment="1" applyProtection="1">
      <alignment horizontal="center" vertical="center" wrapText="1"/>
      <protection/>
    </xf>
    <xf numFmtId="0" fontId="10" fillId="6" borderId="64" xfId="0" applyFont="1" applyFill="1" applyBorder="1" applyAlignment="1">
      <alignment horizontal="left" vertical="top" wrapText="1"/>
    </xf>
    <xf numFmtId="0" fontId="10" fillId="6" borderId="65" xfId="0" applyFont="1" applyFill="1" applyBorder="1" applyAlignment="1">
      <alignment horizontal="left" vertical="top" wrapText="1"/>
    </xf>
    <xf numFmtId="0" fontId="4" fillId="20" borderId="5" xfId="0" applyFont="1" applyFill="1" applyBorder="1" applyAlignment="1">
      <alignment horizontal="center" vertical="center" wrapText="1"/>
    </xf>
    <xf numFmtId="0" fontId="4" fillId="20" borderId="6" xfId="0" applyFont="1" applyFill="1" applyBorder="1" applyAlignment="1">
      <alignment horizontal="center" vertical="center" wrapText="1"/>
    </xf>
    <xf numFmtId="0" fontId="4" fillId="4" borderId="7" xfId="0" applyFont="1" applyFill="1" applyBorder="1" applyAlignment="1">
      <alignment horizontal="center" vertical="center"/>
    </xf>
    <xf numFmtId="0" fontId="4" fillId="4" borderId="60" xfId="0" applyFont="1" applyFill="1" applyBorder="1" applyAlignment="1">
      <alignment horizontal="center" vertical="center"/>
    </xf>
    <xf numFmtId="0" fontId="4" fillId="12" borderId="26" xfId="0" applyFont="1" applyFill="1" applyBorder="1" applyAlignment="1">
      <alignment horizontal="center" vertical="center"/>
    </xf>
    <xf numFmtId="0" fontId="4" fillId="12" borderId="25" xfId="0" applyFont="1" applyFill="1" applyBorder="1" applyAlignment="1">
      <alignment horizontal="center" vertical="center"/>
    </xf>
    <xf numFmtId="0" fontId="4" fillId="13" borderId="6" xfId="0" applyFont="1" applyFill="1" applyBorder="1" applyAlignment="1" applyProtection="1">
      <alignment horizontal="center" vertical="center"/>
      <protection locked="0"/>
    </xf>
    <xf numFmtId="0" fontId="4" fillId="13" borderId="4" xfId="0" applyFont="1" applyFill="1" applyBorder="1" applyAlignment="1" applyProtection="1">
      <alignment horizontal="center" vertical="center"/>
      <protection locked="0"/>
    </xf>
    <xf numFmtId="0" fontId="4" fillId="14" borderId="4" xfId="0" applyFont="1" applyFill="1" applyBorder="1" applyAlignment="1">
      <alignment horizontal="center" vertical="center"/>
    </xf>
    <xf numFmtId="0" fontId="4" fillId="16" borderId="4" xfId="0" applyFont="1" applyFill="1" applyBorder="1" applyAlignment="1">
      <alignment horizontal="center" vertical="center"/>
    </xf>
    <xf numFmtId="0" fontId="4" fillId="15" borderId="4" xfId="0" applyFont="1" applyFill="1" applyBorder="1" applyAlignment="1">
      <alignment horizontal="center" vertical="center"/>
    </xf>
    <xf numFmtId="0" fontId="4" fillId="12" borderId="26" xfId="0" applyFont="1" applyFill="1" applyBorder="1" applyAlignment="1">
      <alignment horizontal="center" vertical="center" wrapText="1"/>
    </xf>
    <xf numFmtId="0" fontId="4" fillId="12" borderId="25" xfId="0" applyFont="1" applyFill="1" applyBorder="1" applyAlignment="1">
      <alignment horizontal="center" vertical="center" wrapText="1"/>
    </xf>
    <xf numFmtId="0" fontId="0" fillId="19" borderId="59" xfId="0" applyFill="1" applyBorder="1" applyAlignment="1" applyProtection="1">
      <alignment horizontal="center" vertical="center"/>
      <protection locked="0"/>
    </xf>
    <xf numFmtId="0" fontId="0" fillId="19" borderId="66" xfId="0" applyFill="1" applyBorder="1" applyAlignment="1" applyProtection="1">
      <alignment horizontal="center" vertical="center"/>
      <protection locked="0"/>
    </xf>
    <xf numFmtId="0" fontId="0" fillId="19" borderId="51" xfId="0" applyFill="1" applyBorder="1" applyAlignment="1" applyProtection="1">
      <alignment horizontal="center" vertical="center"/>
      <protection locked="0"/>
    </xf>
    <xf numFmtId="0" fontId="2" fillId="21" borderId="62" xfId="0" applyFont="1" applyFill="1" applyBorder="1" applyAlignment="1">
      <alignment horizontal="center" vertical="center" wrapText="1"/>
    </xf>
    <xf numFmtId="0" fontId="2" fillId="21" borderId="67" xfId="0" applyFont="1" applyFill="1" applyBorder="1" applyAlignment="1">
      <alignment horizontal="center" vertical="center" wrapText="1"/>
    </xf>
    <xf numFmtId="0" fontId="2" fillId="21" borderId="63" xfId="0" applyFont="1" applyFill="1" applyBorder="1" applyAlignment="1">
      <alignment horizontal="center" vertical="center" wrapText="1"/>
    </xf>
    <xf numFmtId="0" fontId="4" fillId="4" borderId="61" xfId="0" applyFont="1" applyFill="1" applyBorder="1" applyAlignment="1">
      <alignment horizontal="center" vertical="center" wrapText="1"/>
    </xf>
    <xf numFmtId="0" fontId="4" fillId="4" borderId="62"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6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63" xfId="0" applyFont="1" applyFill="1" applyBorder="1" applyAlignment="1">
      <alignment horizontal="center" vertical="center" wrapText="1"/>
    </xf>
    <xf numFmtId="0" fontId="2" fillId="21" borderId="68" xfId="0" applyFont="1" applyFill="1" applyBorder="1" applyAlignment="1">
      <alignment horizontal="center" vertical="center" wrapText="1"/>
    </xf>
    <xf numFmtId="0" fontId="2" fillId="21" borderId="69" xfId="0" applyFont="1" applyFill="1" applyBorder="1" applyAlignment="1">
      <alignment horizontal="center" vertical="center" wrapText="1"/>
    </xf>
    <xf numFmtId="0" fontId="2" fillId="21" borderId="70" xfId="0" applyFont="1" applyFill="1" applyBorder="1" applyAlignment="1">
      <alignment horizontal="center" vertical="center" wrapText="1"/>
    </xf>
    <xf numFmtId="0" fontId="2" fillId="11" borderId="16" xfId="0" applyFont="1" applyFill="1" applyBorder="1" applyAlignment="1">
      <alignment horizontal="center" vertical="center" wrapText="1"/>
    </xf>
    <xf numFmtId="0" fontId="2" fillId="11" borderId="60" xfId="0" applyFont="1" applyFill="1" applyBorder="1" applyAlignment="1">
      <alignment horizontal="center" vertical="center" wrapText="1"/>
    </xf>
    <xf numFmtId="37" fontId="2" fillId="11" borderId="16" xfId="0" applyNumberFormat="1" applyFont="1" applyFill="1" applyBorder="1" applyAlignment="1">
      <alignment horizontal="center" vertical="center" wrapText="1"/>
    </xf>
    <xf numFmtId="37" fontId="2" fillId="11" borderId="60" xfId="0" applyNumberFormat="1" applyFont="1" applyFill="1" applyBorder="1" applyAlignment="1">
      <alignment horizontal="center" vertical="center" wrapText="1"/>
    </xf>
    <xf numFmtId="0" fontId="29" fillId="4" borderId="16" xfId="0" applyFont="1" applyFill="1" applyBorder="1" applyAlignment="1">
      <alignment horizontal="center" vertical="center"/>
    </xf>
    <xf numFmtId="0" fontId="29" fillId="4" borderId="7" xfId="0" applyFont="1" applyFill="1" applyBorder="1" applyAlignment="1">
      <alignment horizontal="center" vertical="center"/>
    </xf>
    <xf numFmtId="0" fontId="29" fillId="4" borderId="60" xfId="0" applyFont="1" applyFill="1" applyBorder="1" applyAlignment="1">
      <alignment horizontal="center" vertical="center"/>
    </xf>
    <xf numFmtId="0" fontId="34" fillId="10" borderId="30" xfId="0" applyFont="1" applyFill="1" applyBorder="1" applyAlignment="1">
      <alignment vertical="center" wrapText="1"/>
    </xf>
    <xf numFmtId="0" fontId="34" fillId="10" borderId="0" xfId="0" applyFont="1" applyFill="1" applyBorder="1" applyAlignment="1">
      <alignment vertical="center" wrapText="1"/>
    </xf>
    <xf numFmtId="0" fontId="6" fillId="12" borderId="12" xfId="0" applyFont="1" applyFill="1" applyBorder="1" applyAlignment="1">
      <alignment horizontal="center"/>
    </xf>
    <xf numFmtId="0" fontId="8" fillId="0" borderId="40" xfId="0" applyFont="1" applyFill="1" applyBorder="1" applyAlignment="1">
      <alignment horizontal="center"/>
    </xf>
    <xf numFmtId="0" fontId="8" fillId="0" borderId="9" xfId="0" applyFont="1" applyFill="1" applyBorder="1" applyAlignment="1">
      <alignment horizontal="center"/>
    </xf>
    <xf numFmtId="0" fontId="4" fillId="4" borderId="48" xfId="0" applyFont="1" applyFill="1" applyBorder="1" applyAlignment="1">
      <alignment horizontal="center" vertical="center"/>
    </xf>
    <xf numFmtId="0" fontId="4" fillId="4" borderId="12" xfId="0" applyFont="1" applyFill="1" applyBorder="1" applyAlignment="1">
      <alignment horizontal="center" vertical="center"/>
    </xf>
    <xf numFmtId="0" fontId="14" fillId="6" borderId="48" xfId="0" applyFont="1" applyFill="1" applyBorder="1" applyAlignment="1">
      <alignment horizontal="center" vertical="center"/>
    </xf>
    <xf numFmtId="0" fontId="14" fillId="6" borderId="48" xfId="0" applyFont="1" applyFill="1" applyBorder="1" applyAlignment="1">
      <alignment horizontal="center" vertical="center" wrapText="1"/>
    </xf>
    <xf numFmtId="0" fontId="14" fillId="6" borderId="30"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7" xfId="0" applyFont="1" applyFill="1" applyBorder="1" applyAlignment="1">
      <alignment horizontal="center" vertical="center" wrapText="1"/>
    </xf>
    <xf numFmtId="0" fontId="14" fillId="6" borderId="61" xfId="0" applyFont="1" applyFill="1" applyBorder="1" applyAlignment="1">
      <alignment horizontal="center" vertical="center"/>
    </xf>
    <xf numFmtId="0" fontId="12" fillId="12" borderId="0" xfId="0" applyFont="1" applyFill="1" applyBorder="1" applyAlignment="1">
      <alignment horizontal="center" shrinkToFit="1"/>
    </xf>
    <xf numFmtId="0" fontId="12" fillId="12" borderId="21" xfId="0" applyFont="1" applyFill="1" applyBorder="1" applyAlignment="1">
      <alignment horizontal="center" shrinkToFit="1"/>
    </xf>
    <xf numFmtId="0" fontId="8" fillId="6" borderId="16" xfId="0" applyFont="1" applyFill="1" applyBorder="1" applyAlignment="1">
      <alignment horizontal="center"/>
    </xf>
    <xf numFmtId="0" fontId="8" fillId="6" borderId="60" xfId="0" applyFont="1" applyFill="1" applyBorder="1" applyAlignment="1">
      <alignment horizontal="center"/>
    </xf>
    <xf numFmtId="0" fontId="14" fillId="6" borderId="61" xfId="0" applyFont="1" applyFill="1" applyBorder="1" applyAlignment="1">
      <alignment horizontal="center" vertical="center" wrapText="1"/>
    </xf>
    <xf numFmtId="0" fontId="14" fillId="6" borderId="62" xfId="0" applyFont="1" applyFill="1" applyBorder="1" applyAlignment="1">
      <alignment horizontal="center" vertical="center" wrapText="1"/>
    </xf>
    <xf numFmtId="167" fontId="6" fillId="6" borderId="12" xfId="0" applyNumberFormat="1" applyFont="1" applyFill="1" applyBorder="1" applyAlignment="1">
      <alignment horizontal="right"/>
    </xf>
    <xf numFmtId="167" fontId="6" fillId="6" borderId="63" xfId="0" applyNumberFormat="1" applyFont="1" applyFill="1" applyBorder="1" applyAlignment="1">
      <alignment horizontal="right"/>
    </xf>
    <xf numFmtId="167" fontId="6" fillId="6" borderId="12" xfId="16" applyNumberFormat="1" applyFont="1" applyFill="1" applyBorder="1" applyAlignment="1">
      <alignment horizontal="right"/>
    </xf>
    <xf numFmtId="167" fontId="6" fillId="6" borderId="63" xfId="16" applyNumberFormat="1" applyFont="1" applyFill="1" applyBorder="1" applyAlignment="1">
      <alignment horizontal="right"/>
    </xf>
    <xf numFmtId="5" fontId="6" fillId="6" borderId="12" xfId="18" applyNumberFormat="1" applyFont="1" applyFill="1" applyBorder="1" applyAlignment="1">
      <alignment horizontal="right"/>
    </xf>
    <xf numFmtId="0" fontId="20" fillId="6" borderId="59" xfId="20" applyFont="1" applyFill="1" applyBorder="1" applyAlignment="1">
      <alignment horizontal="center" vertical="center" wrapText="1"/>
      <protection/>
    </xf>
    <xf numFmtId="0" fontId="20" fillId="6" borderId="66" xfId="20" applyFont="1" applyFill="1" applyBorder="1" applyAlignment="1">
      <alignment horizontal="center" vertical="center" wrapText="1"/>
      <protection/>
    </xf>
    <xf numFmtId="0" fontId="20" fillId="6" borderId="51" xfId="20" applyFont="1" applyFill="1" applyBorder="1" applyAlignment="1">
      <alignment horizontal="center" vertical="center" wrapText="1"/>
      <protection/>
    </xf>
    <xf numFmtId="0" fontId="0" fillId="12" borderId="48" xfId="0" applyFill="1" applyBorder="1" applyAlignment="1">
      <alignment horizontal="center" vertical="center" wrapText="1"/>
    </xf>
    <xf numFmtId="0" fontId="0" fillId="12" borderId="48" xfId="0" applyFont="1" applyFill="1" applyBorder="1" applyAlignment="1">
      <alignment horizontal="center" vertical="center" wrapText="1"/>
    </xf>
    <xf numFmtId="0" fontId="0" fillId="12" borderId="0" xfId="0" applyFont="1" applyFill="1" applyBorder="1" applyAlignment="1">
      <alignment horizontal="center" vertical="center" wrapText="1"/>
    </xf>
    <xf numFmtId="0" fontId="12" fillId="12" borderId="0" xfId="0" applyFont="1" applyFill="1" applyBorder="1" applyAlignment="1">
      <alignment horizontal="center"/>
    </xf>
    <xf numFmtId="5" fontId="6" fillId="6" borderId="15" xfId="18" applyNumberFormat="1" applyFont="1" applyFill="1" applyBorder="1" applyAlignment="1">
      <alignment horizontal="right"/>
    </xf>
    <xf numFmtId="5" fontId="6" fillId="6" borderId="12" xfId="0" applyNumberFormat="1" applyFont="1" applyFill="1" applyBorder="1" applyAlignment="1">
      <alignment horizontal="right"/>
    </xf>
    <xf numFmtId="5" fontId="6" fillId="6" borderId="63" xfId="0" applyNumberFormat="1" applyFont="1" applyFill="1" applyBorder="1" applyAlignment="1">
      <alignment horizontal="right"/>
    </xf>
    <xf numFmtId="0" fontId="4" fillId="20" borderId="4" xfId="0" applyFont="1" applyFill="1" applyBorder="1" applyAlignment="1">
      <alignment horizontal="center" vertical="center"/>
    </xf>
    <xf numFmtId="0" fontId="4" fillId="4" borderId="16" xfId="0" applyFont="1" applyFill="1" applyBorder="1" applyAlignment="1">
      <alignment horizontal="center" vertical="center"/>
    </xf>
    <xf numFmtId="0" fontId="8" fillId="4" borderId="59" xfId="0" applyFont="1" applyFill="1" applyBorder="1" applyAlignment="1">
      <alignment horizontal="center" vertical="center" wrapText="1"/>
    </xf>
    <xf numFmtId="0" fontId="8" fillId="4" borderId="66"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0" fillId="6" borderId="0" xfId="0" applyFill="1" applyAlignment="1">
      <alignment wrapText="1"/>
    </xf>
    <xf numFmtId="0" fontId="0" fillId="6" borderId="0" xfId="0" applyFill="1" applyAlignment="1">
      <alignment/>
    </xf>
    <xf numFmtId="0" fontId="4" fillId="4" borderId="62"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67" xfId="0" applyFont="1" applyFill="1" applyBorder="1" applyAlignment="1">
      <alignment horizontal="center" vertical="center"/>
    </xf>
    <xf numFmtId="0" fontId="4" fillId="4" borderId="63" xfId="0"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Normal_Sheet1" xfId="20"/>
    <cellStyle name="Normal 3" xfId="21"/>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99"/>
  <sheetViews>
    <sheetView showGridLines="0" tabSelected="1" zoomScaleSheetLayoutView="100" workbookViewId="0" topLeftCell="A1">
      <pane xSplit="1" ySplit="3" topLeftCell="B65" activePane="bottomRight" state="frozen"/>
      <selection pane="topRight" activeCell="C1" sqref="C1"/>
      <selection pane="bottomLeft" activeCell="A16" sqref="A16"/>
      <selection pane="bottomRight" activeCell="H80" sqref="H80"/>
    </sheetView>
  </sheetViews>
  <sheetFormatPr defaultColWidth="11.375" defaultRowHeight="12"/>
  <cols>
    <col min="1" max="1" width="28.75390625" style="97" customWidth="1"/>
    <col min="2" max="2" width="11.75390625" style="97" customWidth="1"/>
    <col min="3" max="3" width="10.25390625" style="97" customWidth="1"/>
    <col min="4" max="4" width="9.75390625" style="97" customWidth="1"/>
    <col min="5" max="5" width="9.75390625" style="106" customWidth="1"/>
    <col min="6" max="6" width="11.75390625" style="97" customWidth="1"/>
    <col min="7" max="7" width="11.375" style="107" customWidth="1"/>
    <col min="8" max="8" width="11.375" style="97" customWidth="1"/>
    <col min="9" max="9" width="11.75390625" style="97" customWidth="1"/>
    <col min="10" max="10" width="11.00390625" style="97" customWidth="1"/>
    <col min="11" max="11" width="9.375" style="97" customWidth="1"/>
    <col min="12" max="12" width="10.875" style="97" customWidth="1"/>
    <col min="13" max="13" width="11.00390625" style="97" customWidth="1"/>
    <col min="14" max="14" width="8.00390625" style="97" customWidth="1"/>
    <col min="15" max="16384" width="11.375" style="97" customWidth="1"/>
  </cols>
  <sheetData>
    <row r="1" spans="1:27" ht="28.5" customHeight="1" thickBot="1">
      <c r="A1" s="507" t="s">
        <v>315</v>
      </c>
      <c r="B1" s="509" t="s">
        <v>230</v>
      </c>
      <c r="C1" s="510"/>
      <c r="D1" s="510"/>
      <c r="E1" s="510"/>
      <c r="F1" s="510"/>
      <c r="G1" s="510"/>
      <c r="H1" s="510"/>
      <c r="I1" s="510"/>
      <c r="J1" s="510"/>
      <c r="K1" s="510"/>
      <c r="L1" s="510"/>
      <c r="M1" s="511"/>
      <c r="N1" s="95"/>
      <c r="O1" s="96"/>
      <c r="P1" s="96"/>
      <c r="Q1" s="96"/>
      <c r="R1" s="96"/>
      <c r="S1" s="96"/>
      <c r="T1" s="96"/>
      <c r="U1" s="96"/>
      <c r="V1" s="96"/>
      <c r="W1" s="96"/>
      <c r="X1" s="96"/>
      <c r="Y1" s="96"/>
      <c r="Z1" s="96"/>
      <c r="AA1" s="96"/>
    </row>
    <row r="2" spans="1:27" ht="60" customHeight="1" thickBot="1">
      <c r="A2" s="508"/>
      <c r="B2" s="512" t="s">
        <v>34</v>
      </c>
      <c r="C2" s="513"/>
      <c r="D2" s="513"/>
      <c r="E2" s="513"/>
      <c r="F2" s="513"/>
      <c r="G2" s="513"/>
      <c r="H2" s="513"/>
      <c r="I2" s="513"/>
      <c r="J2" s="513"/>
      <c r="K2" s="513"/>
      <c r="L2" s="513"/>
      <c r="M2" s="514"/>
      <c r="N2" s="96"/>
      <c r="O2" s="96"/>
      <c r="P2" s="96"/>
      <c r="Q2" s="96"/>
      <c r="R2" s="96"/>
      <c r="S2" s="96"/>
      <c r="T2" s="96"/>
      <c r="U2" s="96"/>
      <c r="V2" s="96"/>
      <c r="W2" s="96"/>
      <c r="X2" s="96"/>
      <c r="Y2" s="96"/>
      <c r="Z2" s="96"/>
      <c r="AA2" s="96"/>
    </row>
    <row r="3" spans="1:27" s="104" customFormat="1" ht="51.75" customHeight="1">
      <c r="A3" s="163" t="s">
        <v>127</v>
      </c>
      <c r="B3" s="159" t="s">
        <v>233</v>
      </c>
      <c r="C3" s="109" t="s">
        <v>189</v>
      </c>
      <c r="D3" s="110" t="s">
        <v>190</v>
      </c>
      <c r="E3" s="111" t="s">
        <v>304</v>
      </c>
      <c r="F3" s="108" t="s">
        <v>176</v>
      </c>
      <c r="G3" s="112" t="s">
        <v>236</v>
      </c>
      <c r="H3" s="108" t="s">
        <v>80</v>
      </c>
      <c r="I3" s="215" t="s">
        <v>187</v>
      </c>
      <c r="J3" s="177" t="s">
        <v>303</v>
      </c>
      <c r="K3" s="429" t="s">
        <v>4</v>
      </c>
      <c r="L3" s="191" t="s">
        <v>302</v>
      </c>
      <c r="M3" s="188" t="s">
        <v>5</v>
      </c>
      <c r="N3" s="113" t="s">
        <v>160</v>
      </c>
      <c r="O3" s="114"/>
      <c r="P3" s="96"/>
      <c r="Q3" s="96"/>
      <c r="R3" s="96"/>
      <c r="S3" s="96"/>
      <c r="T3" s="96"/>
      <c r="U3" s="96"/>
      <c r="V3" s="96"/>
      <c r="W3" s="96"/>
      <c r="X3" s="96"/>
      <c r="Y3" s="96"/>
      <c r="Z3" s="96"/>
      <c r="AA3" s="96"/>
    </row>
    <row r="4" spans="1:27" s="104" customFormat="1" ht="14.1" customHeight="1">
      <c r="A4" s="164" t="s">
        <v>265</v>
      </c>
      <c r="B4" s="491"/>
      <c r="C4" s="492"/>
      <c r="D4" s="493"/>
      <c r="E4" s="494"/>
      <c r="F4" s="495"/>
      <c r="G4" s="496"/>
      <c r="H4" s="495"/>
      <c r="I4" s="497"/>
      <c r="J4" s="498"/>
      <c r="K4" s="499"/>
      <c r="L4" s="500"/>
      <c r="M4" s="501"/>
      <c r="N4" s="115"/>
      <c r="O4" s="96"/>
      <c r="P4" s="96"/>
      <c r="Q4" s="96"/>
      <c r="R4" s="96"/>
      <c r="S4" s="96"/>
      <c r="T4" s="96"/>
      <c r="U4" s="96"/>
      <c r="V4" s="96"/>
      <c r="W4" s="96"/>
      <c r="X4" s="96"/>
      <c r="Y4" s="96"/>
      <c r="Z4" s="96"/>
      <c r="AA4" s="96"/>
    </row>
    <row r="5" spans="1:27" ht="12.75">
      <c r="A5" s="165" t="s">
        <v>246</v>
      </c>
      <c r="B5" s="359"/>
      <c r="C5" s="361"/>
      <c r="D5" s="362"/>
      <c r="E5" s="363"/>
      <c r="F5" s="364"/>
      <c r="G5" s="365"/>
      <c r="H5" s="364"/>
      <c r="I5" s="366"/>
      <c r="J5" s="367"/>
      <c r="K5" s="368"/>
      <c r="L5" s="369"/>
      <c r="M5" s="370"/>
      <c r="N5" s="98">
        <f aca="true" t="shared" si="0" ref="N5:N36">SUM(C5:M5)-B5</f>
        <v>0</v>
      </c>
      <c r="O5" s="96"/>
      <c r="P5" s="96"/>
      <c r="Q5" s="96"/>
      <c r="R5" s="96"/>
      <c r="S5" s="96"/>
      <c r="T5" s="96"/>
      <c r="U5" s="96"/>
      <c r="V5" s="96"/>
      <c r="W5" s="96"/>
      <c r="X5" s="96"/>
      <c r="Y5" s="96"/>
      <c r="Z5" s="96"/>
      <c r="AA5" s="96"/>
    </row>
    <row r="6" spans="1:27" ht="12.75">
      <c r="A6" s="166" t="s">
        <v>93</v>
      </c>
      <c r="B6" s="359">
        <v>12000</v>
      </c>
      <c r="C6" s="361">
        <v>3000</v>
      </c>
      <c r="D6" s="362"/>
      <c r="E6" s="363"/>
      <c r="F6" s="364"/>
      <c r="G6" s="365"/>
      <c r="H6" s="364"/>
      <c r="I6" s="366"/>
      <c r="J6" s="367">
        <v>4600</v>
      </c>
      <c r="K6" s="368">
        <v>2600</v>
      </c>
      <c r="L6" s="369">
        <v>1200</v>
      </c>
      <c r="M6" s="370">
        <v>600</v>
      </c>
      <c r="N6" s="98">
        <f t="shared" si="0"/>
        <v>0</v>
      </c>
      <c r="O6" s="96"/>
      <c r="P6" s="96"/>
      <c r="Q6" s="96"/>
      <c r="R6" s="96"/>
      <c r="S6" s="96"/>
      <c r="T6" s="96"/>
      <c r="U6" s="96"/>
      <c r="V6" s="96"/>
      <c r="W6" s="96"/>
      <c r="X6" s="96"/>
      <c r="Y6" s="96"/>
      <c r="Z6" s="96"/>
      <c r="AA6" s="96"/>
    </row>
    <row r="7" spans="1:27" ht="12.75">
      <c r="A7" s="166" t="s">
        <v>207</v>
      </c>
      <c r="B7" s="359"/>
      <c r="C7" s="361"/>
      <c r="D7" s="362"/>
      <c r="E7" s="363"/>
      <c r="F7" s="364"/>
      <c r="G7" s="365"/>
      <c r="H7" s="364"/>
      <c r="I7" s="366"/>
      <c r="J7" s="367"/>
      <c r="K7" s="368"/>
      <c r="L7" s="369"/>
      <c r="M7" s="370"/>
      <c r="N7" s="98">
        <f t="shared" si="0"/>
        <v>0</v>
      </c>
      <c r="O7" s="96"/>
      <c r="P7" s="96"/>
      <c r="Q7" s="96"/>
      <c r="R7" s="96"/>
      <c r="S7" s="96"/>
      <c r="T7" s="96"/>
      <c r="U7" s="96"/>
      <c r="V7" s="96"/>
      <c r="W7" s="96"/>
      <c r="X7" s="96"/>
      <c r="Y7" s="96"/>
      <c r="Z7" s="96"/>
      <c r="AA7" s="96"/>
    </row>
    <row r="8" spans="1:27" ht="12.75">
      <c r="A8" s="166" t="s">
        <v>200</v>
      </c>
      <c r="B8" s="359">
        <v>2009.53</v>
      </c>
      <c r="C8" s="361"/>
      <c r="D8" s="362">
        <v>2010</v>
      </c>
      <c r="E8" s="363"/>
      <c r="F8" s="364"/>
      <c r="G8" s="365"/>
      <c r="H8" s="364"/>
      <c r="I8" s="366"/>
      <c r="J8" s="367"/>
      <c r="K8" s="368"/>
      <c r="L8" s="369"/>
      <c r="M8" s="370"/>
      <c r="N8" s="98">
        <f t="shared" si="0"/>
        <v>0.4700000000000273</v>
      </c>
      <c r="O8" s="96"/>
      <c r="P8" s="96"/>
      <c r="Q8" s="96"/>
      <c r="R8" s="96"/>
      <c r="S8" s="96"/>
      <c r="T8" s="96"/>
      <c r="U8" s="96"/>
      <c r="V8" s="96"/>
      <c r="W8" s="96"/>
      <c r="X8" s="96"/>
      <c r="Y8" s="96"/>
      <c r="Z8" s="96"/>
      <c r="AA8" s="96"/>
    </row>
    <row r="9" spans="1:27" ht="12.75">
      <c r="A9" s="166" t="s">
        <v>201</v>
      </c>
      <c r="B9" s="359">
        <v>38182</v>
      </c>
      <c r="C9" s="361"/>
      <c r="D9" s="362"/>
      <c r="E9" s="363"/>
      <c r="F9" s="364"/>
      <c r="G9" s="365"/>
      <c r="H9" s="364"/>
      <c r="I9" s="366">
        <v>38182</v>
      </c>
      <c r="J9" s="367"/>
      <c r="K9" s="368"/>
      <c r="L9" s="369"/>
      <c r="M9" s="370"/>
      <c r="N9" s="98">
        <f t="shared" si="0"/>
        <v>0</v>
      </c>
      <c r="O9" s="96"/>
      <c r="P9" s="96"/>
      <c r="Q9" s="96"/>
      <c r="R9" s="96"/>
      <c r="S9" s="96"/>
      <c r="T9" s="96"/>
      <c r="U9" s="96"/>
      <c r="V9" s="96"/>
      <c r="W9" s="96"/>
      <c r="X9" s="96"/>
      <c r="Y9" s="96"/>
      <c r="Z9" s="96"/>
      <c r="AA9" s="96"/>
    </row>
    <row r="10" spans="1:27" ht="12.75">
      <c r="A10" s="166" t="s">
        <v>239</v>
      </c>
      <c r="B10" s="359"/>
      <c r="C10" s="361"/>
      <c r="D10" s="362"/>
      <c r="E10" s="363"/>
      <c r="F10" s="364"/>
      <c r="G10" s="365"/>
      <c r="H10" s="364"/>
      <c r="I10" s="366"/>
      <c r="J10" s="367"/>
      <c r="K10" s="368"/>
      <c r="L10" s="369"/>
      <c r="M10" s="370"/>
      <c r="N10" s="98">
        <f t="shared" si="0"/>
        <v>0</v>
      </c>
      <c r="O10" s="96"/>
      <c r="P10" s="96"/>
      <c r="Q10" s="96"/>
      <c r="R10" s="96"/>
      <c r="S10" s="96"/>
      <c r="T10" s="96"/>
      <c r="U10" s="96"/>
      <c r="V10" s="96"/>
      <c r="W10" s="96"/>
      <c r="X10" s="96"/>
      <c r="Y10" s="96"/>
      <c r="Z10" s="96"/>
      <c r="AA10" s="96"/>
    </row>
    <row r="11" spans="1:27" ht="12.75">
      <c r="A11" s="166" t="s">
        <v>240</v>
      </c>
      <c r="B11" s="359"/>
      <c r="C11" s="361"/>
      <c r="D11" s="362"/>
      <c r="E11" s="363"/>
      <c r="F11" s="364"/>
      <c r="G11" s="365"/>
      <c r="H11" s="364"/>
      <c r="I11" s="366"/>
      <c r="J11" s="367"/>
      <c r="K11" s="368"/>
      <c r="L11" s="369"/>
      <c r="M11" s="370"/>
      <c r="N11" s="98">
        <f t="shared" si="0"/>
        <v>0</v>
      </c>
      <c r="O11" s="96"/>
      <c r="P11" s="96"/>
      <c r="Q11" s="96"/>
      <c r="R11" s="96"/>
      <c r="S11" s="96"/>
      <c r="T11" s="96"/>
      <c r="U11" s="96"/>
      <c r="V11" s="96"/>
      <c r="W11" s="96"/>
      <c r="X11" s="96"/>
      <c r="Y11" s="96"/>
      <c r="Z11" s="96"/>
      <c r="AA11" s="96"/>
    </row>
    <row r="12" spans="1:27" ht="12.75">
      <c r="A12" s="167" t="s">
        <v>245</v>
      </c>
      <c r="B12" s="359"/>
      <c r="C12" s="361"/>
      <c r="D12" s="362"/>
      <c r="E12" s="363"/>
      <c r="F12" s="364"/>
      <c r="G12" s="365"/>
      <c r="H12" s="364"/>
      <c r="I12" s="366"/>
      <c r="J12" s="367"/>
      <c r="K12" s="368"/>
      <c r="L12" s="369"/>
      <c r="M12" s="370"/>
      <c r="N12" s="98">
        <f t="shared" si="0"/>
        <v>0</v>
      </c>
      <c r="O12" s="96"/>
      <c r="P12" s="96"/>
      <c r="Q12" s="96"/>
      <c r="R12" s="96"/>
      <c r="S12" s="96"/>
      <c r="T12" s="96"/>
      <c r="U12" s="96"/>
      <c r="V12" s="96"/>
      <c r="W12" s="96"/>
      <c r="X12" s="96"/>
      <c r="Y12" s="96"/>
      <c r="Z12" s="96"/>
      <c r="AA12" s="96"/>
    </row>
    <row r="13" spans="1:27" ht="12.75">
      <c r="A13" s="166" t="s">
        <v>241</v>
      </c>
      <c r="B13" s="359">
        <v>626</v>
      </c>
      <c r="C13" s="361">
        <v>626</v>
      </c>
      <c r="D13" s="362"/>
      <c r="E13" s="363"/>
      <c r="F13" s="502"/>
      <c r="G13" s="503"/>
      <c r="H13" s="502"/>
      <c r="I13" s="366"/>
      <c r="J13" s="367"/>
      <c r="K13" s="368"/>
      <c r="L13" s="369"/>
      <c r="M13" s="370"/>
      <c r="N13" s="98">
        <f t="shared" si="0"/>
        <v>0</v>
      </c>
      <c r="O13" s="96"/>
      <c r="P13" s="96"/>
      <c r="Q13" s="96"/>
      <c r="R13" s="96"/>
      <c r="S13" s="96"/>
      <c r="T13" s="96"/>
      <c r="U13" s="96"/>
      <c r="V13" s="96"/>
      <c r="W13" s="96"/>
      <c r="X13" s="96"/>
      <c r="Y13" s="96"/>
      <c r="Z13" s="96"/>
      <c r="AA13" s="96"/>
    </row>
    <row r="14" spans="1:27" ht="12.75">
      <c r="A14" s="166" t="s">
        <v>243</v>
      </c>
      <c r="B14" s="360"/>
      <c r="C14" s="361"/>
      <c r="D14" s="362"/>
      <c r="E14" s="363"/>
      <c r="F14" s="364"/>
      <c r="G14" s="365"/>
      <c r="H14" s="364"/>
      <c r="I14" s="366"/>
      <c r="J14" s="367"/>
      <c r="K14" s="368"/>
      <c r="L14" s="369"/>
      <c r="M14" s="370"/>
      <c r="N14" s="98">
        <f t="shared" si="0"/>
        <v>0</v>
      </c>
      <c r="O14" s="96"/>
      <c r="P14" s="96"/>
      <c r="Q14" s="96"/>
      <c r="R14" s="96"/>
      <c r="S14" s="96"/>
      <c r="T14" s="96"/>
      <c r="U14" s="96"/>
      <c r="V14" s="96"/>
      <c r="W14" s="96"/>
      <c r="X14" s="96"/>
      <c r="Y14" s="96"/>
      <c r="Z14" s="96"/>
      <c r="AA14" s="96"/>
    </row>
    <row r="15" spans="1:27" ht="12.75">
      <c r="A15" s="166" t="s">
        <v>244</v>
      </c>
      <c r="B15" s="360"/>
      <c r="C15" s="361"/>
      <c r="D15" s="362"/>
      <c r="E15" s="363"/>
      <c r="F15" s="364"/>
      <c r="G15" s="365"/>
      <c r="H15" s="364"/>
      <c r="I15" s="366"/>
      <c r="J15" s="367"/>
      <c r="K15" s="368"/>
      <c r="L15" s="369"/>
      <c r="M15" s="370"/>
      <c r="N15" s="98">
        <f t="shared" si="0"/>
        <v>0</v>
      </c>
      <c r="O15" s="96"/>
      <c r="P15" s="96"/>
      <c r="Q15" s="96"/>
      <c r="R15" s="96"/>
      <c r="S15" s="96"/>
      <c r="T15" s="96"/>
      <c r="U15" s="96"/>
      <c r="V15" s="96"/>
      <c r="W15" s="96"/>
      <c r="X15" s="96"/>
      <c r="Y15" s="96"/>
      <c r="Z15" s="96"/>
      <c r="AA15" s="96"/>
    </row>
    <row r="16" spans="1:27" ht="12.75">
      <c r="A16" s="166" t="s">
        <v>52</v>
      </c>
      <c r="B16" s="360"/>
      <c r="C16" s="361"/>
      <c r="D16" s="362"/>
      <c r="E16" s="363"/>
      <c r="F16" s="364"/>
      <c r="G16" s="365"/>
      <c r="H16" s="364"/>
      <c r="I16" s="366"/>
      <c r="J16" s="395"/>
      <c r="K16" s="368"/>
      <c r="L16" s="396"/>
      <c r="M16" s="370"/>
      <c r="N16" s="98">
        <f t="shared" si="0"/>
        <v>0</v>
      </c>
      <c r="O16" s="96"/>
      <c r="P16" s="96"/>
      <c r="Q16" s="96"/>
      <c r="R16" s="96"/>
      <c r="S16" s="96"/>
      <c r="T16" s="96"/>
      <c r="U16" s="96"/>
      <c r="V16" s="96"/>
      <c r="W16" s="96"/>
      <c r="X16" s="96"/>
      <c r="Y16" s="96"/>
      <c r="Z16" s="96"/>
      <c r="AA16" s="96"/>
    </row>
    <row r="17" spans="1:27" s="105" customFormat="1" ht="12.75">
      <c r="A17" s="168" t="s">
        <v>247</v>
      </c>
      <c r="B17" s="402"/>
      <c r="C17" s="403"/>
      <c r="D17" s="404"/>
      <c r="E17" s="405"/>
      <c r="F17" s="406"/>
      <c r="G17" s="407"/>
      <c r="H17" s="406"/>
      <c r="I17" s="397"/>
      <c r="J17" s="398"/>
      <c r="K17" s="399"/>
      <c r="L17" s="400"/>
      <c r="M17" s="401"/>
      <c r="N17" s="98">
        <f t="shared" si="0"/>
        <v>0</v>
      </c>
      <c r="O17" s="96"/>
      <c r="P17" s="96"/>
      <c r="Q17" s="96"/>
      <c r="R17" s="96"/>
      <c r="S17" s="96"/>
      <c r="T17" s="96"/>
      <c r="U17" s="96"/>
      <c r="V17" s="96"/>
      <c r="W17" s="96"/>
      <c r="X17" s="96"/>
      <c r="Y17" s="96"/>
      <c r="Z17" s="96"/>
      <c r="AA17" s="96"/>
    </row>
    <row r="18" spans="1:27" ht="12.75">
      <c r="A18" s="165" t="s">
        <v>35</v>
      </c>
      <c r="B18" s="161"/>
      <c r="C18" s="21"/>
      <c r="D18" s="17"/>
      <c r="E18" s="19"/>
      <c r="F18" s="18"/>
      <c r="G18" s="20"/>
      <c r="H18" s="18"/>
      <c r="I18" s="216"/>
      <c r="J18" s="178"/>
      <c r="K18" s="186"/>
      <c r="L18" s="192"/>
      <c r="M18" s="189"/>
      <c r="N18" s="98">
        <f t="shared" si="0"/>
        <v>0</v>
      </c>
      <c r="O18" s="96"/>
      <c r="P18" s="96"/>
      <c r="Q18" s="96"/>
      <c r="R18" s="96"/>
      <c r="S18" s="96"/>
      <c r="T18" s="96"/>
      <c r="U18" s="96"/>
      <c r="V18" s="96"/>
      <c r="W18" s="96"/>
      <c r="X18" s="96"/>
      <c r="Y18" s="96"/>
      <c r="Z18" s="96"/>
      <c r="AA18" s="96"/>
    </row>
    <row r="19" spans="1:27" ht="12.75">
      <c r="A19" s="167" t="s">
        <v>36</v>
      </c>
      <c r="B19" s="160">
        <f>0.055*SUM(B6:B10)</f>
        <v>2870.53415</v>
      </c>
      <c r="C19" s="21">
        <f>$B19*(C$75/$B$75)</f>
        <v>165</v>
      </c>
      <c r="D19" s="17">
        <f>$B19*(D$75/$B$75)</f>
        <v>110.55</v>
      </c>
      <c r="E19" s="19"/>
      <c r="F19" s="146"/>
      <c r="G19" s="146"/>
      <c r="H19" s="146"/>
      <c r="I19" s="216">
        <f>$B19*(I$75/$B$75)</f>
        <v>2100.01</v>
      </c>
      <c r="J19" s="178">
        <f>$B19*(J$75/$B$75)</f>
        <v>253</v>
      </c>
      <c r="K19" s="186">
        <f>$B19*(K$75/$B$75)</f>
        <v>143</v>
      </c>
      <c r="L19" s="192">
        <f>$B19*(L$75/$B$75)</f>
        <v>66</v>
      </c>
      <c r="M19" s="189">
        <f>$B19*(M$75/$B$75)</f>
        <v>33</v>
      </c>
      <c r="N19" s="98">
        <f t="shared" si="0"/>
        <v>0.025850000000446016</v>
      </c>
      <c r="O19" s="480"/>
      <c r="P19" s="96"/>
      <c r="Q19" s="96"/>
      <c r="R19" s="96"/>
      <c r="S19" s="96"/>
      <c r="T19" s="96"/>
      <c r="U19" s="96"/>
      <c r="V19" s="96"/>
      <c r="W19" s="96"/>
      <c r="X19" s="96"/>
      <c r="Y19" s="96"/>
      <c r="Z19" s="96"/>
      <c r="AA19" s="96"/>
    </row>
    <row r="20" spans="1:27" ht="12.75">
      <c r="A20" s="166" t="s">
        <v>242</v>
      </c>
      <c r="B20" s="160">
        <f>SUM(B6:B10)*0.041</f>
        <v>2139.85273</v>
      </c>
      <c r="C20" s="21">
        <f aca="true" t="shared" si="1" ref="C20:C22">$B20*(C$75/$B$75)</f>
        <v>123</v>
      </c>
      <c r="D20" s="17">
        <f aca="true" t="shared" si="2" ref="D20:D22">$B20*D$75/$B$75</f>
        <v>82.41000000000001</v>
      </c>
      <c r="E20" s="19"/>
      <c r="F20" s="146"/>
      <c r="G20" s="146"/>
      <c r="H20" s="146"/>
      <c r="I20" s="216">
        <f aca="true" t="shared" si="3" ref="I20:M22">$B20*(I$75/$B$75)</f>
        <v>1565.4620000000002</v>
      </c>
      <c r="J20" s="178">
        <f t="shared" si="3"/>
        <v>188.6</v>
      </c>
      <c r="K20" s="186">
        <f t="shared" si="3"/>
        <v>106.60000000000001</v>
      </c>
      <c r="L20" s="192">
        <f t="shared" si="3"/>
        <v>49.2</v>
      </c>
      <c r="M20" s="189">
        <f t="shared" si="3"/>
        <v>24.6</v>
      </c>
      <c r="N20" s="98">
        <f t="shared" si="0"/>
        <v>0.01926999999977852</v>
      </c>
      <c r="O20" s="96"/>
      <c r="P20" s="96"/>
      <c r="Q20" s="96"/>
      <c r="R20" s="96"/>
      <c r="S20" s="96"/>
      <c r="T20" s="96"/>
      <c r="U20" s="96"/>
      <c r="V20" s="96"/>
      <c r="W20" s="96"/>
      <c r="X20" s="96"/>
      <c r="Y20" s="96"/>
      <c r="Z20" s="96"/>
      <c r="AA20" s="96"/>
    </row>
    <row r="21" spans="1:27" ht="12.75">
      <c r="A21" s="166" t="s">
        <v>209</v>
      </c>
      <c r="B21" s="160">
        <f>SUM(B6:B10)*0.0028</f>
        <v>146.136284</v>
      </c>
      <c r="C21" s="21">
        <f t="shared" si="1"/>
        <v>8.399999999999999</v>
      </c>
      <c r="D21" s="17">
        <f t="shared" si="2"/>
        <v>5.628</v>
      </c>
      <c r="E21" s="19"/>
      <c r="F21" s="146"/>
      <c r="G21" s="146"/>
      <c r="H21" s="146"/>
      <c r="I21" s="216">
        <f t="shared" si="3"/>
        <v>106.9096</v>
      </c>
      <c r="J21" s="178">
        <f t="shared" si="3"/>
        <v>12.879999999999999</v>
      </c>
      <c r="K21" s="186">
        <f t="shared" si="3"/>
        <v>7.28</v>
      </c>
      <c r="L21" s="192">
        <f t="shared" si="3"/>
        <v>3.36</v>
      </c>
      <c r="M21" s="189">
        <f t="shared" si="3"/>
        <v>1.68</v>
      </c>
      <c r="N21" s="98">
        <f t="shared" si="0"/>
        <v>0.0013160000000311811</v>
      </c>
      <c r="O21" s="96"/>
      <c r="P21" s="96"/>
      <c r="Q21" s="96"/>
      <c r="R21" s="96"/>
      <c r="S21" s="96"/>
      <c r="T21" s="96"/>
      <c r="U21" s="96"/>
      <c r="V21" s="96"/>
      <c r="W21" s="96"/>
      <c r="X21" s="96"/>
      <c r="Y21" s="96"/>
      <c r="Z21" s="96"/>
      <c r="AA21" s="96"/>
    </row>
    <row r="22" spans="1:27" ht="12.75">
      <c r="A22" s="166" t="s">
        <v>208</v>
      </c>
      <c r="B22" s="160">
        <f>SUM(B6:B10)*0.021</f>
        <v>1096.02213</v>
      </c>
      <c r="C22" s="21">
        <f t="shared" si="1"/>
        <v>63</v>
      </c>
      <c r="D22" s="17">
        <f t="shared" si="2"/>
        <v>42.21</v>
      </c>
      <c r="E22" s="19"/>
      <c r="F22" s="146"/>
      <c r="G22" s="146"/>
      <c r="H22" s="146"/>
      <c r="I22" s="216">
        <f t="shared" si="3"/>
        <v>801.8220000000001</v>
      </c>
      <c r="J22" s="178">
        <f t="shared" si="3"/>
        <v>96.60000000000001</v>
      </c>
      <c r="K22" s="186">
        <f t="shared" si="3"/>
        <v>54.60000000000001</v>
      </c>
      <c r="L22" s="192">
        <f t="shared" si="3"/>
        <v>25.2</v>
      </c>
      <c r="M22" s="189">
        <f t="shared" si="3"/>
        <v>12.6</v>
      </c>
      <c r="N22" s="98">
        <f t="shared" si="0"/>
        <v>0.00987000000009175</v>
      </c>
      <c r="O22" s="96"/>
      <c r="P22" s="96"/>
      <c r="Q22" s="96"/>
      <c r="R22" s="96"/>
      <c r="S22" s="96"/>
      <c r="T22" s="96"/>
      <c r="U22" s="96"/>
      <c r="V22" s="96"/>
      <c r="W22" s="96"/>
      <c r="X22" s="96"/>
      <c r="Y22" s="96"/>
      <c r="Z22" s="96"/>
      <c r="AA22" s="96"/>
    </row>
    <row r="23" spans="1:27" ht="12.75">
      <c r="A23" s="165" t="s">
        <v>167</v>
      </c>
      <c r="B23" s="359"/>
      <c r="C23" s="361"/>
      <c r="D23" s="362"/>
      <c r="E23" s="363"/>
      <c r="F23" s="364"/>
      <c r="G23" s="365"/>
      <c r="H23" s="364"/>
      <c r="I23" s="366"/>
      <c r="J23" s="367"/>
      <c r="K23" s="368"/>
      <c r="L23" s="369"/>
      <c r="M23" s="370"/>
      <c r="N23" s="98">
        <f t="shared" si="0"/>
        <v>0</v>
      </c>
      <c r="O23" s="96"/>
      <c r="P23" s="96"/>
      <c r="Q23" s="96"/>
      <c r="R23" s="96"/>
      <c r="S23" s="96"/>
      <c r="T23" s="96"/>
      <c r="U23" s="96"/>
      <c r="V23" s="96"/>
      <c r="W23" s="96"/>
      <c r="X23" s="96"/>
      <c r="Y23" s="96"/>
      <c r="Z23" s="96"/>
      <c r="AA23" s="96"/>
    </row>
    <row r="24" spans="1:27" ht="12.75">
      <c r="A24" s="166" t="s">
        <v>184</v>
      </c>
      <c r="B24" s="359"/>
      <c r="C24" s="361"/>
      <c r="D24" s="362"/>
      <c r="E24" s="363"/>
      <c r="F24" s="364"/>
      <c r="G24" s="365"/>
      <c r="H24" s="364"/>
      <c r="I24" s="366"/>
      <c r="J24" s="367"/>
      <c r="K24" s="368"/>
      <c r="L24" s="369"/>
      <c r="M24" s="370"/>
      <c r="N24" s="98">
        <f t="shared" si="0"/>
        <v>0</v>
      </c>
      <c r="O24" s="96"/>
      <c r="P24" s="96"/>
      <c r="Q24" s="96"/>
      <c r="R24" s="96"/>
      <c r="S24" s="96"/>
      <c r="T24" s="96"/>
      <c r="U24" s="96"/>
      <c r="V24" s="96"/>
      <c r="W24" s="96"/>
      <c r="X24" s="96"/>
      <c r="Y24" s="96"/>
      <c r="Z24" s="96"/>
      <c r="AA24" s="96"/>
    </row>
    <row r="25" spans="1:27" ht="12.75">
      <c r="A25" s="166" t="s">
        <v>37</v>
      </c>
      <c r="B25" s="359">
        <v>2293</v>
      </c>
      <c r="C25" s="361"/>
      <c r="D25" s="362"/>
      <c r="E25" s="363"/>
      <c r="F25" s="364"/>
      <c r="G25" s="365"/>
      <c r="H25" s="364"/>
      <c r="I25" s="366"/>
      <c r="J25" s="367">
        <v>1000</v>
      </c>
      <c r="K25" s="368">
        <v>1000</v>
      </c>
      <c r="L25" s="369">
        <v>293</v>
      </c>
      <c r="M25" s="370"/>
      <c r="N25" s="98">
        <f t="shared" si="0"/>
        <v>0</v>
      </c>
      <c r="O25" s="96"/>
      <c r="P25" s="96"/>
      <c r="Q25" s="96"/>
      <c r="R25" s="96"/>
      <c r="S25" s="96"/>
      <c r="T25" s="96"/>
      <c r="U25" s="96"/>
      <c r="V25" s="96"/>
      <c r="W25" s="96"/>
      <c r="X25" s="96"/>
      <c r="Y25" s="96"/>
      <c r="Z25" s="96"/>
      <c r="AA25" s="96"/>
    </row>
    <row r="26" spans="1:27" ht="12.75">
      <c r="A26" s="166" t="s">
        <v>38</v>
      </c>
      <c r="B26" s="359">
        <v>2656</v>
      </c>
      <c r="C26" s="361">
        <v>2656</v>
      </c>
      <c r="D26" s="362"/>
      <c r="E26" s="363"/>
      <c r="F26" s="364"/>
      <c r="G26" s="365"/>
      <c r="H26" s="364"/>
      <c r="I26" s="366"/>
      <c r="J26" s="367"/>
      <c r="K26" s="368"/>
      <c r="L26" s="369"/>
      <c r="M26" s="370"/>
      <c r="N26" s="98">
        <f t="shared" si="0"/>
        <v>0</v>
      </c>
      <c r="O26" s="96"/>
      <c r="P26" s="96"/>
      <c r="Q26" s="96"/>
      <c r="R26" s="96"/>
      <c r="S26" s="96"/>
      <c r="T26" s="96"/>
      <c r="U26" s="96"/>
      <c r="V26" s="96"/>
      <c r="W26" s="96"/>
      <c r="X26" s="96"/>
      <c r="Y26" s="96"/>
      <c r="Z26" s="96"/>
      <c r="AA26" s="96"/>
    </row>
    <row r="27" spans="1:27" ht="12.75">
      <c r="A27" s="166" t="s">
        <v>39</v>
      </c>
      <c r="B27" s="359">
        <v>1412</v>
      </c>
      <c r="C27" s="361">
        <v>1412</v>
      </c>
      <c r="D27" s="362"/>
      <c r="E27" s="363"/>
      <c r="F27" s="364"/>
      <c r="G27" s="365"/>
      <c r="H27" s="364"/>
      <c r="I27" s="366"/>
      <c r="J27" s="367"/>
      <c r="K27" s="368"/>
      <c r="L27" s="369"/>
      <c r="M27" s="370"/>
      <c r="N27" s="98">
        <f t="shared" si="0"/>
        <v>0</v>
      </c>
      <c r="O27" s="96"/>
      <c r="P27" s="96"/>
      <c r="Q27" s="96"/>
      <c r="R27" s="96"/>
      <c r="S27" s="96"/>
      <c r="T27" s="96"/>
      <c r="U27" s="96"/>
      <c r="V27" s="96"/>
      <c r="W27" s="96"/>
      <c r="X27" s="96"/>
      <c r="Y27" s="96"/>
      <c r="Z27" s="96"/>
      <c r="AA27" s="96"/>
    </row>
    <row r="28" spans="1:27" ht="12.75">
      <c r="A28" s="165" t="s">
        <v>264</v>
      </c>
      <c r="B28" s="360"/>
      <c r="C28" s="361" t="s">
        <v>288</v>
      </c>
      <c r="D28" s="362"/>
      <c r="E28" s="363"/>
      <c r="F28" s="364"/>
      <c r="G28" s="365"/>
      <c r="H28" s="364"/>
      <c r="I28" s="366"/>
      <c r="J28" s="367"/>
      <c r="K28" s="368"/>
      <c r="L28" s="369"/>
      <c r="M28" s="370"/>
      <c r="N28" s="98">
        <f t="shared" si="0"/>
        <v>0</v>
      </c>
      <c r="O28" s="96"/>
      <c r="P28" s="96"/>
      <c r="Q28" s="96"/>
      <c r="R28" s="96"/>
      <c r="S28" s="96"/>
      <c r="T28" s="96"/>
      <c r="U28" s="96"/>
      <c r="V28" s="96"/>
      <c r="W28" s="96"/>
      <c r="X28" s="96"/>
      <c r="Y28" s="96"/>
      <c r="Z28" s="96"/>
      <c r="AA28" s="96"/>
    </row>
    <row r="29" spans="1:27" ht="12.75">
      <c r="A29" s="166" t="s">
        <v>40</v>
      </c>
      <c r="B29" s="360">
        <v>2143</v>
      </c>
      <c r="C29" s="361"/>
      <c r="D29" s="362"/>
      <c r="E29" s="363"/>
      <c r="F29" s="364"/>
      <c r="G29" s="365"/>
      <c r="H29" s="364"/>
      <c r="I29" s="366"/>
      <c r="J29" s="367">
        <v>2072</v>
      </c>
      <c r="K29" s="368"/>
      <c r="L29" s="369">
        <v>33</v>
      </c>
      <c r="M29" s="370">
        <v>38</v>
      </c>
      <c r="N29" s="98">
        <f t="shared" si="0"/>
        <v>0</v>
      </c>
      <c r="O29" s="480"/>
      <c r="P29" s="96"/>
      <c r="Q29" s="96"/>
      <c r="R29" s="96"/>
      <c r="S29" s="96"/>
      <c r="T29" s="96"/>
      <c r="U29" s="96"/>
      <c r="V29" s="96"/>
      <c r="W29" s="96"/>
      <c r="X29" s="96"/>
      <c r="Y29" s="96"/>
      <c r="Z29" s="96"/>
      <c r="AA29" s="96"/>
    </row>
    <row r="30" spans="1:27" ht="12.75">
      <c r="A30" s="166" t="s">
        <v>41</v>
      </c>
      <c r="B30" s="360">
        <v>3280</v>
      </c>
      <c r="C30" s="361"/>
      <c r="D30" s="362"/>
      <c r="E30" s="363"/>
      <c r="F30" s="364"/>
      <c r="G30" s="365"/>
      <c r="H30" s="364"/>
      <c r="I30" s="366"/>
      <c r="J30" s="367"/>
      <c r="K30" s="368">
        <v>1640</v>
      </c>
      <c r="L30" s="369">
        <v>1640</v>
      </c>
      <c r="M30" s="370"/>
      <c r="N30" s="98">
        <f t="shared" si="0"/>
        <v>0</v>
      </c>
      <c r="O30" s="480"/>
      <c r="P30" s="96"/>
      <c r="Q30" s="96"/>
      <c r="R30" s="96"/>
      <c r="S30" s="96"/>
      <c r="T30" s="96"/>
      <c r="U30" s="96"/>
      <c r="V30" s="96"/>
      <c r="W30" s="96"/>
      <c r="X30" s="96"/>
      <c r="Y30" s="96"/>
      <c r="Z30" s="96"/>
      <c r="AA30" s="96"/>
    </row>
    <row r="31" spans="1:27" ht="12.75">
      <c r="A31" s="166" t="s">
        <v>42</v>
      </c>
      <c r="B31" s="360">
        <v>2692</v>
      </c>
      <c r="C31" s="361"/>
      <c r="D31" s="362"/>
      <c r="E31" s="363"/>
      <c r="F31" s="364"/>
      <c r="G31" s="365"/>
      <c r="H31" s="364"/>
      <c r="I31" s="366"/>
      <c r="J31" s="367">
        <v>2554</v>
      </c>
      <c r="K31" s="368"/>
      <c r="L31" s="369">
        <v>138</v>
      </c>
      <c r="M31" s="370"/>
      <c r="N31" s="98">
        <f t="shared" si="0"/>
        <v>0</v>
      </c>
      <c r="O31" s="96"/>
      <c r="P31" s="96"/>
      <c r="Q31" s="96"/>
      <c r="R31" s="96"/>
      <c r="S31" s="96"/>
      <c r="T31" s="96"/>
      <c r="U31" s="96"/>
      <c r="V31" s="96"/>
      <c r="W31" s="96"/>
      <c r="X31" s="96"/>
      <c r="Y31" s="96"/>
      <c r="Z31" s="96"/>
      <c r="AA31" s="96"/>
    </row>
    <row r="32" spans="1:27" ht="12.75">
      <c r="A32" s="166" t="s">
        <v>43</v>
      </c>
      <c r="B32" s="360">
        <v>444</v>
      </c>
      <c r="C32" s="361"/>
      <c r="D32" s="362"/>
      <c r="E32" s="363"/>
      <c r="F32" s="364"/>
      <c r="G32" s="365">
        <v>444</v>
      </c>
      <c r="H32" s="364"/>
      <c r="I32" s="366"/>
      <c r="J32" s="367"/>
      <c r="K32" s="368"/>
      <c r="L32" s="369"/>
      <c r="M32" s="370"/>
      <c r="N32" s="98">
        <f t="shared" si="0"/>
        <v>0</v>
      </c>
      <c r="O32" s="480"/>
      <c r="P32" s="96"/>
      <c r="Q32" s="96"/>
      <c r="R32" s="96"/>
      <c r="S32" s="96"/>
      <c r="T32" s="96"/>
      <c r="U32" s="96"/>
      <c r="V32" s="96"/>
      <c r="W32" s="96"/>
      <c r="X32" s="96"/>
      <c r="Y32" s="96"/>
      <c r="Z32" s="96"/>
      <c r="AA32" s="96"/>
    </row>
    <row r="33" spans="1:27" ht="12.75">
      <c r="A33" s="165" t="s">
        <v>295</v>
      </c>
      <c r="B33" s="359"/>
      <c r="C33" s="361"/>
      <c r="D33" s="362"/>
      <c r="E33" s="363"/>
      <c r="F33" s="364"/>
      <c r="G33" s="365"/>
      <c r="H33" s="364"/>
      <c r="I33" s="366"/>
      <c r="J33" s="367"/>
      <c r="K33" s="368"/>
      <c r="L33" s="369"/>
      <c r="M33" s="370"/>
      <c r="N33" s="98">
        <f t="shared" si="0"/>
        <v>0</v>
      </c>
      <c r="O33" s="96"/>
      <c r="P33" s="96"/>
      <c r="Q33" s="96"/>
      <c r="R33" s="96"/>
      <c r="S33" s="96"/>
      <c r="T33" s="96"/>
      <c r="U33" s="96"/>
      <c r="V33" s="96"/>
      <c r="W33" s="96"/>
      <c r="X33" s="96"/>
      <c r="Y33" s="96"/>
      <c r="Z33" s="96"/>
      <c r="AA33" s="96"/>
    </row>
    <row r="34" spans="1:27" ht="12.75">
      <c r="A34" s="166" t="s">
        <v>296</v>
      </c>
      <c r="B34" s="359">
        <v>3057</v>
      </c>
      <c r="C34" s="361">
        <v>3057</v>
      </c>
      <c r="D34" s="362"/>
      <c r="E34" s="363"/>
      <c r="F34" s="364"/>
      <c r="G34" s="365"/>
      <c r="H34" s="364"/>
      <c r="I34" s="366"/>
      <c r="J34" s="367"/>
      <c r="K34" s="368"/>
      <c r="L34" s="369"/>
      <c r="M34" s="370"/>
      <c r="N34" s="98">
        <f t="shared" si="0"/>
        <v>0</v>
      </c>
      <c r="O34" s="96"/>
      <c r="P34" s="96"/>
      <c r="Q34" s="96"/>
      <c r="R34" s="96"/>
      <c r="S34" s="96"/>
      <c r="T34" s="96"/>
      <c r="U34" s="96"/>
      <c r="V34" s="96"/>
      <c r="W34" s="96"/>
      <c r="X34" s="96"/>
      <c r="Y34" s="96"/>
      <c r="Z34" s="96"/>
      <c r="AA34" s="96"/>
    </row>
    <row r="35" spans="1:27" ht="12.75">
      <c r="A35" s="166" t="s">
        <v>165</v>
      </c>
      <c r="B35" s="359">
        <v>7397</v>
      </c>
      <c r="C35" s="361"/>
      <c r="D35" s="362"/>
      <c r="E35" s="363"/>
      <c r="F35" s="364"/>
      <c r="G35" s="365"/>
      <c r="H35" s="364"/>
      <c r="I35" s="366"/>
      <c r="J35" s="367">
        <v>5918</v>
      </c>
      <c r="K35" s="368">
        <v>700</v>
      </c>
      <c r="L35" s="369">
        <v>700</v>
      </c>
      <c r="M35" s="370">
        <v>79</v>
      </c>
      <c r="N35" s="98">
        <f t="shared" si="0"/>
        <v>0</v>
      </c>
      <c r="O35" s="96"/>
      <c r="P35" s="96"/>
      <c r="Q35" s="96"/>
      <c r="R35" s="96"/>
      <c r="S35" s="96"/>
      <c r="T35" s="96"/>
      <c r="U35" s="96"/>
      <c r="V35" s="96"/>
      <c r="W35" s="96"/>
      <c r="X35" s="96"/>
      <c r="Y35" s="96"/>
      <c r="Z35" s="96"/>
      <c r="AA35" s="96"/>
    </row>
    <row r="36" spans="1:27" ht="12.75">
      <c r="A36" s="166" t="s">
        <v>166</v>
      </c>
      <c r="B36" s="359">
        <v>88</v>
      </c>
      <c r="C36" s="361"/>
      <c r="D36" s="362"/>
      <c r="E36" s="363"/>
      <c r="F36" s="364"/>
      <c r="G36" s="365">
        <v>88</v>
      </c>
      <c r="H36" s="364"/>
      <c r="I36" s="366"/>
      <c r="J36" s="367"/>
      <c r="K36" s="368"/>
      <c r="L36" s="369"/>
      <c r="M36" s="370"/>
      <c r="N36" s="98">
        <f t="shared" si="0"/>
        <v>0</v>
      </c>
      <c r="O36" s="96"/>
      <c r="P36" s="96"/>
      <c r="Q36" s="96"/>
      <c r="R36" s="96"/>
      <c r="S36" s="96"/>
      <c r="T36" s="96"/>
      <c r="U36" s="96"/>
      <c r="V36" s="96"/>
      <c r="W36" s="96"/>
      <c r="X36" s="96"/>
      <c r="Y36" s="96"/>
      <c r="Z36" s="96"/>
      <c r="AA36" s="96"/>
    </row>
    <row r="37" spans="1:27" ht="12.75">
      <c r="A37" s="166" t="s">
        <v>248</v>
      </c>
      <c r="B37" s="359"/>
      <c r="C37" s="361"/>
      <c r="D37" s="362"/>
      <c r="E37" s="363"/>
      <c r="F37" s="364"/>
      <c r="G37" s="365"/>
      <c r="H37" s="364"/>
      <c r="I37" s="366"/>
      <c r="J37" s="367"/>
      <c r="K37" s="368"/>
      <c r="L37" s="369"/>
      <c r="M37" s="370"/>
      <c r="N37" s="98">
        <f aca="true" t="shared" si="4" ref="N37:N68">SUM(C37:M37)-B37</f>
        <v>0</v>
      </c>
      <c r="O37" s="96"/>
      <c r="P37" s="96"/>
      <c r="Q37" s="96"/>
      <c r="R37" s="96"/>
      <c r="S37" s="96"/>
      <c r="T37" s="96"/>
      <c r="U37" s="96"/>
      <c r="V37" s="96"/>
      <c r="W37" s="96"/>
      <c r="X37" s="96"/>
      <c r="Y37" s="96"/>
      <c r="Z37" s="96"/>
      <c r="AA37" s="96"/>
    </row>
    <row r="38" spans="1:27" ht="12.75">
      <c r="A38" s="166" t="s">
        <v>249</v>
      </c>
      <c r="B38" s="359">
        <v>768</v>
      </c>
      <c r="C38" s="361">
        <v>768</v>
      </c>
      <c r="D38" s="362"/>
      <c r="E38" s="363"/>
      <c r="F38" s="364"/>
      <c r="G38" s="365"/>
      <c r="H38" s="364"/>
      <c r="I38" s="366"/>
      <c r="J38" s="367"/>
      <c r="K38" s="368"/>
      <c r="L38" s="369"/>
      <c r="M38" s="370"/>
      <c r="N38" s="98">
        <f t="shared" si="4"/>
        <v>0</v>
      </c>
      <c r="O38" s="96"/>
      <c r="P38" s="96"/>
      <c r="Q38" s="96"/>
      <c r="R38" s="96"/>
      <c r="S38" s="96"/>
      <c r="T38" s="96"/>
      <c r="U38" s="96"/>
      <c r="V38" s="96"/>
      <c r="W38" s="96"/>
      <c r="X38" s="96"/>
      <c r="Y38" s="96"/>
      <c r="Z38" s="96"/>
      <c r="AA38" s="96"/>
    </row>
    <row r="39" spans="1:27" ht="12.75">
      <c r="A39" s="165" t="s">
        <v>129</v>
      </c>
      <c r="B39" s="359">
        <v>1488</v>
      </c>
      <c r="C39" s="361">
        <v>1488</v>
      </c>
      <c r="D39" s="362"/>
      <c r="E39" s="363"/>
      <c r="F39" s="364"/>
      <c r="G39" s="365"/>
      <c r="H39" s="364"/>
      <c r="I39" s="366"/>
      <c r="J39" s="367"/>
      <c r="K39" s="368"/>
      <c r="L39" s="369"/>
      <c r="M39" s="370"/>
      <c r="N39" s="98">
        <f t="shared" si="4"/>
        <v>0</v>
      </c>
      <c r="O39" s="96"/>
      <c r="P39" s="96"/>
      <c r="Q39" s="96"/>
      <c r="R39" s="96"/>
      <c r="S39" s="96"/>
      <c r="T39" s="96"/>
      <c r="U39" s="96"/>
      <c r="V39" s="96"/>
      <c r="W39" s="96"/>
      <c r="X39" s="96"/>
      <c r="Y39" s="96"/>
      <c r="Z39" s="96"/>
      <c r="AA39" s="96"/>
    </row>
    <row r="40" spans="1:27" ht="12.75">
      <c r="A40" s="165" t="s">
        <v>250</v>
      </c>
      <c r="B40" s="359">
        <v>4289</v>
      </c>
      <c r="C40" s="361">
        <v>4289</v>
      </c>
      <c r="D40" s="362"/>
      <c r="E40" s="363"/>
      <c r="F40" s="364"/>
      <c r="G40" s="365"/>
      <c r="H40" s="364"/>
      <c r="I40" s="366"/>
      <c r="J40" s="367"/>
      <c r="K40" s="368"/>
      <c r="L40" s="369"/>
      <c r="M40" s="370"/>
      <c r="N40" s="98">
        <f t="shared" si="4"/>
        <v>0</v>
      </c>
      <c r="O40" s="96"/>
      <c r="P40" s="96"/>
      <c r="Q40" s="96"/>
      <c r="R40" s="96"/>
      <c r="S40" s="96"/>
      <c r="T40" s="96"/>
      <c r="U40" s="96"/>
      <c r="V40" s="96"/>
      <c r="W40" s="96"/>
      <c r="X40" s="96"/>
      <c r="Y40" s="96"/>
      <c r="Z40" s="96"/>
      <c r="AA40" s="96"/>
    </row>
    <row r="41" spans="1:27" s="105" customFormat="1" ht="12.75">
      <c r="A41" s="169" t="s">
        <v>261</v>
      </c>
      <c r="B41" s="402"/>
      <c r="C41" s="403"/>
      <c r="D41" s="404"/>
      <c r="E41" s="405"/>
      <c r="F41" s="406"/>
      <c r="G41" s="407"/>
      <c r="H41" s="406"/>
      <c r="I41" s="397"/>
      <c r="J41" s="398"/>
      <c r="K41" s="399"/>
      <c r="L41" s="400"/>
      <c r="M41" s="401"/>
      <c r="N41" s="98">
        <f t="shared" si="4"/>
        <v>0</v>
      </c>
      <c r="O41" s="96"/>
      <c r="P41" s="96"/>
      <c r="Q41" s="96"/>
      <c r="R41" s="96"/>
      <c r="S41" s="96"/>
      <c r="T41" s="96"/>
      <c r="U41" s="96"/>
      <c r="V41" s="96"/>
      <c r="W41" s="96"/>
      <c r="X41" s="96"/>
      <c r="Y41" s="96"/>
      <c r="Z41" s="96"/>
      <c r="AA41" s="96"/>
    </row>
    <row r="42" spans="1:27" s="105" customFormat="1" ht="12.75">
      <c r="A42" s="169" t="s">
        <v>263</v>
      </c>
      <c r="B42" s="402"/>
      <c r="C42" s="403"/>
      <c r="D42" s="404"/>
      <c r="E42" s="405"/>
      <c r="F42" s="406"/>
      <c r="G42" s="407"/>
      <c r="H42" s="406"/>
      <c r="I42" s="397"/>
      <c r="J42" s="398"/>
      <c r="K42" s="399"/>
      <c r="L42" s="400"/>
      <c r="M42" s="401"/>
      <c r="N42" s="98">
        <f t="shared" si="4"/>
        <v>0</v>
      </c>
      <c r="O42" s="96"/>
      <c r="P42" s="96"/>
      <c r="Q42" s="96"/>
      <c r="R42" s="96"/>
      <c r="S42" s="96"/>
      <c r="T42" s="96"/>
      <c r="U42" s="96"/>
      <c r="V42" s="96"/>
      <c r="W42" s="96"/>
      <c r="X42" s="96"/>
      <c r="Y42" s="96"/>
      <c r="Z42" s="96"/>
      <c r="AA42" s="96"/>
    </row>
    <row r="43" spans="1:27" ht="12.75">
      <c r="A43" s="170" t="s">
        <v>251</v>
      </c>
      <c r="B43" s="359">
        <v>1590</v>
      </c>
      <c r="C43" s="361"/>
      <c r="D43" s="362"/>
      <c r="E43" s="363"/>
      <c r="F43" s="364"/>
      <c r="G43" s="365"/>
      <c r="H43" s="364"/>
      <c r="I43" s="366"/>
      <c r="J43" s="367">
        <v>1272</v>
      </c>
      <c r="K43" s="368"/>
      <c r="L43" s="369">
        <v>318</v>
      </c>
      <c r="M43" s="370"/>
      <c r="N43" s="98">
        <f t="shared" si="4"/>
        <v>0</v>
      </c>
      <c r="O43" s="480"/>
      <c r="P43" s="96"/>
      <c r="Q43" s="96"/>
      <c r="R43" s="96"/>
      <c r="S43" s="96"/>
      <c r="T43" s="96"/>
      <c r="U43" s="96"/>
      <c r="V43" s="96"/>
      <c r="W43" s="96"/>
      <c r="X43" s="96"/>
      <c r="Y43" s="96"/>
      <c r="Z43" s="96"/>
      <c r="AA43" s="96"/>
    </row>
    <row r="44" spans="1:27" ht="12.75">
      <c r="A44" s="170" t="s">
        <v>287</v>
      </c>
      <c r="B44" s="359">
        <v>500</v>
      </c>
      <c r="C44" s="361">
        <v>500</v>
      </c>
      <c r="D44" s="362"/>
      <c r="E44" s="363"/>
      <c r="F44" s="364"/>
      <c r="G44" s="365"/>
      <c r="H44" s="364"/>
      <c r="I44" s="366"/>
      <c r="J44" s="367"/>
      <c r="K44" s="368"/>
      <c r="L44" s="369"/>
      <c r="M44" s="370"/>
      <c r="N44" s="98">
        <f t="shared" si="4"/>
        <v>0</v>
      </c>
      <c r="O44" s="96"/>
      <c r="P44" s="96"/>
      <c r="Q44" s="96"/>
      <c r="R44" s="96"/>
      <c r="S44" s="96"/>
      <c r="T44" s="96"/>
      <c r="U44" s="96"/>
      <c r="V44" s="96"/>
      <c r="W44" s="96"/>
      <c r="X44" s="96"/>
      <c r="Y44" s="96"/>
      <c r="Z44" s="96"/>
      <c r="AA44" s="96"/>
    </row>
    <row r="45" spans="1:27" ht="12.75">
      <c r="A45" s="165" t="s">
        <v>262</v>
      </c>
      <c r="B45" s="359"/>
      <c r="C45" s="361"/>
      <c r="D45" s="362"/>
      <c r="E45" s="363"/>
      <c r="F45" s="364"/>
      <c r="G45" s="365"/>
      <c r="H45" s="364"/>
      <c r="I45" s="366"/>
      <c r="J45" s="367"/>
      <c r="K45" s="368"/>
      <c r="L45" s="369"/>
      <c r="M45" s="370"/>
      <c r="N45" s="98">
        <f t="shared" si="4"/>
        <v>0</v>
      </c>
      <c r="O45" s="96"/>
      <c r="P45" s="96"/>
      <c r="Q45" s="96"/>
      <c r="R45" s="96"/>
      <c r="S45" s="96"/>
      <c r="T45" s="96"/>
      <c r="U45" s="96"/>
      <c r="V45" s="96"/>
      <c r="W45" s="96"/>
      <c r="X45" s="96"/>
      <c r="Y45" s="96"/>
      <c r="Z45" s="96"/>
      <c r="AA45" s="96"/>
    </row>
    <row r="46" spans="1:27" ht="12.75">
      <c r="A46" s="166" t="s">
        <v>184</v>
      </c>
      <c r="B46" s="359">
        <v>1880</v>
      </c>
      <c r="C46" s="361"/>
      <c r="D46" s="362"/>
      <c r="E46" s="363"/>
      <c r="F46" s="364"/>
      <c r="G46" s="365">
        <v>1880</v>
      </c>
      <c r="H46" s="364"/>
      <c r="I46" s="366"/>
      <c r="J46" s="367"/>
      <c r="K46" s="368"/>
      <c r="L46" s="369"/>
      <c r="M46" s="370"/>
      <c r="N46" s="98">
        <f t="shared" si="4"/>
        <v>0</v>
      </c>
      <c r="O46" s="96"/>
      <c r="P46" s="96"/>
      <c r="Q46" s="96"/>
      <c r="R46" s="96"/>
      <c r="S46" s="96"/>
      <c r="T46" s="96"/>
      <c r="U46" s="96"/>
      <c r="V46" s="96"/>
      <c r="W46" s="96"/>
      <c r="X46" s="96"/>
      <c r="Y46" s="96"/>
      <c r="Z46" s="96"/>
      <c r="AA46" s="96"/>
    </row>
    <row r="47" spans="1:27" ht="12.75">
      <c r="A47" s="166" t="s">
        <v>185</v>
      </c>
      <c r="B47" s="359">
        <v>1277</v>
      </c>
      <c r="C47" s="361"/>
      <c r="D47" s="362"/>
      <c r="E47" s="363"/>
      <c r="F47" s="364">
        <v>1277</v>
      </c>
      <c r="G47" s="365"/>
      <c r="H47" s="364"/>
      <c r="I47" s="366"/>
      <c r="J47" s="367"/>
      <c r="K47" s="368"/>
      <c r="L47" s="369"/>
      <c r="M47" s="370"/>
      <c r="N47" s="98">
        <f t="shared" si="4"/>
        <v>0</v>
      </c>
      <c r="O47" s="96"/>
      <c r="P47" s="96"/>
      <c r="Q47" s="96"/>
      <c r="R47" s="96"/>
      <c r="S47" s="96"/>
      <c r="T47" s="96"/>
      <c r="U47" s="96"/>
      <c r="V47" s="96"/>
      <c r="W47" s="96"/>
      <c r="X47" s="96"/>
      <c r="Y47" s="96"/>
      <c r="Z47" s="96"/>
      <c r="AA47" s="96"/>
    </row>
    <row r="48" spans="1:27" ht="12.75">
      <c r="A48" s="166" t="s">
        <v>238</v>
      </c>
      <c r="B48" s="359">
        <v>6765</v>
      </c>
      <c r="C48" s="361"/>
      <c r="D48" s="362"/>
      <c r="E48" s="363"/>
      <c r="F48" s="364"/>
      <c r="G48" s="365"/>
      <c r="H48" s="364">
        <v>6765</v>
      </c>
      <c r="I48" s="366"/>
      <c r="J48" s="367"/>
      <c r="K48" s="368"/>
      <c r="L48" s="369"/>
      <c r="M48" s="370"/>
      <c r="N48" s="98">
        <f t="shared" si="4"/>
        <v>0</v>
      </c>
      <c r="O48" s="96"/>
      <c r="P48" s="96"/>
      <c r="Q48" s="96"/>
      <c r="R48" s="96"/>
      <c r="S48" s="96"/>
      <c r="T48" s="96"/>
      <c r="U48" s="96"/>
      <c r="V48" s="96"/>
      <c r="W48" s="96"/>
      <c r="X48" s="96"/>
      <c r="Y48" s="96"/>
      <c r="Z48" s="96"/>
      <c r="AA48" s="96"/>
    </row>
    <row r="49" spans="1:27" ht="12.75">
      <c r="A49" s="166" t="s">
        <v>186</v>
      </c>
      <c r="B49" s="359">
        <v>9480</v>
      </c>
      <c r="C49" s="361"/>
      <c r="D49" s="362">
        <v>5000</v>
      </c>
      <c r="E49" s="363"/>
      <c r="F49" s="364"/>
      <c r="G49" s="365"/>
      <c r="H49" s="364">
        <v>4480</v>
      </c>
      <c r="I49" s="366"/>
      <c r="J49" s="367"/>
      <c r="K49" s="368"/>
      <c r="L49" s="369"/>
      <c r="M49" s="370"/>
      <c r="N49" s="98">
        <f t="shared" si="4"/>
        <v>0</v>
      </c>
      <c r="O49" s="96"/>
      <c r="P49" s="96"/>
      <c r="Q49" s="96"/>
      <c r="R49" s="96"/>
      <c r="S49" s="96"/>
      <c r="T49" s="96"/>
      <c r="U49" s="96"/>
      <c r="V49" s="96"/>
      <c r="W49" s="96"/>
      <c r="X49" s="96"/>
      <c r="Y49" s="96"/>
      <c r="Z49" s="96"/>
      <c r="AA49" s="96"/>
    </row>
    <row r="50" spans="1:27" ht="12.75">
      <c r="A50" s="166" t="s">
        <v>252</v>
      </c>
      <c r="B50" s="359">
        <v>883</v>
      </c>
      <c r="C50" s="361"/>
      <c r="D50" s="362"/>
      <c r="E50" s="363"/>
      <c r="F50" s="364"/>
      <c r="G50" s="365">
        <v>883</v>
      </c>
      <c r="H50" s="364"/>
      <c r="I50" s="366"/>
      <c r="J50" s="367"/>
      <c r="K50" s="368"/>
      <c r="L50" s="369"/>
      <c r="M50" s="370"/>
      <c r="N50" s="98">
        <f t="shared" si="4"/>
        <v>0</v>
      </c>
      <c r="O50" s="96"/>
      <c r="P50" s="96"/>
      <c r="Q50" s="96"/>
      <c r="R50" s="96"/>
      <c r="S50" s="96"/>
      <c r="T50" s="96"/>
      <c r="U50" s="96"/>
      <c r="V50" s="96"/>
      <c r="W50" s="96"/>
      <c r="X50" s="96"/>
      <c r="Y50" s="96"/>
      <c r="Z50" s="96"/>
      <c r="AA50" s="96"/>
    </row>
    <row r="51" spans="1:27" ht="12.75">
      <c r="A51" s="166" t="s">
        <v>287</v>
      </c>
      <c r="B51" s="359">
        <v>2500</v>
      </c>
      <c r="C51" s="361">
        <v>1000</v>
      </c>
      <c r="D51" s="362"/>
      <c r="E51" s="363"/>
      <c r="F51" s="364"/>
      <c r="G51" s="365"/>
      <c r="H51" s="364"/>
      <c r="I51" s="366"/>
      <c r="J51" s="367"/>
      <c r="K51" s="368">
        <v>600</v>
      </c>
      <c r="L51" s="369">
        <v>900</v>
      </c>
      <c r="M51" s="370"/>
      <c r="N51" s="98">
        <f t="shared" si="4"/>
        <v>0</v>
      </c>
      <c r="O51" s="96"/>
      <c r="P51" s="96"/>
      <c r="Q51" s="96"/>
      <c r="R51" s="96"/>
      <c r="S51" s="96"/>
      <c r="T51" s="96"/>
      <c r="U51" s="96"/>
      <c r="V51" s="96"/>
      <c r="W51" s="96"/>
      <c r="X51" s="96"/>
      <c r="Y51" s="96"/>
      <c r="Z51" s="96"/>
      <c r="AA51" s="96"/>
    </row>
    <row r="52" spans="1:27" ht="12.75">
      <c r="A52" s="167" t="s">
        <v>44</v>
      </c>
      <c r="B52" s="359">
        <v>5200</v>
      </c>
      <c r="C52" s="361">
        <v>2279</v>
      </c>
      <c r="D52" s="362"/>
      <c r="E52" s="363"/>
      <c r="F52" s="364"/>
      <c r="G52" s="365"/>
      <c r="H52" s="364"/>
      <c r="I52" s="366"/>
      <c r="J52" s="367">
        <v>1640</v>
      </c>
      <c r="K52" s="368">
        <v>1100</v>
      </c>
      <c r="L52" s="369">
        <v>121</v>
      </c>
      <c r="M52" s="370">
        <v>60</v>
      </c>
      <c r="N52" s="98">
        <f t="shared" si="4"/>
        <v>0</v>
      </c>
      <c r="O52" s="96"/>
      <c r="P52" s="96"/>
      <c r="Q52" s="96"/>
      <c r="R52" s="96"/>
      <c r="S52" s="96"/>
      <c r="T52" s="96"/>
      <c r="U52" s="96"/>
      <c r="V52" s="96"/>
      <c r="W52" s="96"/>
      <c r="X52" s="96"/>
      <c r="Y52" s="96"/>
      <c r="Z52" s="96"/>
      <c r="AA52" s="96"/>
    </row>
    <row r="53" spans="1:27" ht="12.75">
      <c r="A53" s="170" t="s">
        <v>45</v>
      </c>
      <c r="B53" s="360">
        <v>615</v>
      </c>
      <c r="C53" s="361">
        <v>413</v>
      </c>
      <c r="D53" s="362"/>
      <c r="E53" s="363"/>
      <c r="F53" s="364"/>
      <c r="G53" s="365"/>
      <c r="H53" s="364"/>
      <c r="I53" s="366"/>
      <c r="J53" s="367">
        <v>102</v>
      </c>
      <c r="K53" s="368"/>
      <c r="L53" s="369"/>
      <c r="M53" s="370">
        <v>100</v>
      </c>
      <c r="N53" s="98">
        <f t="shared" si="4"/>
        <v>0</v>
      </c>
      <c r="O53" s="96"/>
      <c r="P53" s="96"/>
      <c r="Q53" s="96"/>
      <c r="R53" s="96"/>
      <c r="S53" s="96"/>
      <c r="T53" s="96"/>
      <c r="U53" s="96"/>
      <c r="V53" s="96"/>
      <c r="W53" s="96"/>
      <c r="X53" s="96"/>
      <c r="Y53" s="96"/>
      <c r="Z53" s="96"/>
      <c r="AA53" s="96"/>
    </row>
    <row r="54" spans="1:27" ht="12.75">
      <c r="A54" s="170" t="s">
        <v>46</v>
      </c>
      <c r="B54" s="360">
        <v>886</v>
      </c>
      <c r="C54" s="361"/>
      <c r="D54" s="362"/>
      <c r="E54" s="363"/>
      <c r="F54" s="364"/>
      <c r="G54" s="365"/>
      <c r="H54" s="364"/>
      <c r="I54" s="366"/>
      <c r="J54" s="367">
        <v>44</v>
      </c>
      <c r="K54" s="368">
        <v>97</v>
      </c>
      <c r="L54" s="369">
        <v>44</v>
      </c>
      <c r="M54" s="370">
        <v>701</v>
      </c>
      <c r="N54" s="98">
        <f t="shared" si="4"/>
        <v>0</v>
      </c>
      <c r="O54" s="96"/>
      <c r="P54" s="96"/>
      <c r="Q54" s="96"/>
      <c r="R54" s="96"/>
      <c r="S54" s="96"/>
      <c r="T54" s="96"/>
      <c r="U54" s="96"/>
      <c r="V54" s="96"/>
      <c r="W54" s="96"/>
      <c r="X54" s="96"/>
      <c r="Y54" s="96"/>
      <c r="Z54" s="96"/>
      <c r="AA54" s="96"/>
    </row>
    <row r="55" spans="1:27" ht="12.75">
      <c r="A55" s="170" t="s">
        <v>47</v>
      </c>
      <c r="B55" s="360">
        <v>100</v>
      </c>
      <c r="C55" s="361" t="s">
        <v>288</v>
      </c>
      <c r="D55" s="362"/>
      <c r="E55" s="363"/>
      <c r="F55" s="364"/>
      <c r="G55" s="365"/>
      <c r="H55" s="364"/>
      <c r="I55" s="366"/>
      <c r="J55" s="367">
        <v>25</v>
      </c>
      <c r="K55" s="368">
        <v>25</v>
      </c>
      <c r="L55" s="369">
        <v>25</v>
      </c>
      <c r="M55" s="370">
        <v>25</v>
      </c>
      <c r="N55" s="98">
        <f t="shared" si="4"/>
        <v>0</v>
      </c>
      <c r="O55" s="96"/>
      <c r="P55" s="96"/>
      <c r="Q55" s="96"/>
      <c r="R55" s="96"/>
      <c r="S55" s="96"/>
      <c r="T55" s="96"/>
      <c r="U55" s="96"/>
      <c r="V55" s="96"/>
      <c r="W55" s="96"/>
      <c r="X55" s="96"/>
      <c r="Y55" s="96"/>
      <c r="Z55" s="96"/>
      <c r="AA55" s="96"/>
    </row>
    <row r="56" spans="1:27" ht="12.75">
      <c r="A56" s="165" t="s">
        <v>253</v>
      </c>
      <c r="B56" s="359">
        <v>974</v>
      </c>
      <c r="C56" s="361"/>
      <c r="D56" s="362"/>
      <c r="E56" s="363"/>
      <c r="F56" s="364"/>
      <c r="G56" s="365">
        <f>B56</f>
        <v>974</v>
      </c>
      <c r="H56" s="364"/>
      <c r="I56" s="366"/>
      <c r="J56" s="367"/>
      <c r="K56" s="368"/>
      <c r="L56" s="369"/>
      <c r="M56" s="370"/>
      <c r="N56" s="98">
        <f t="shared" si="4"/>
        <v>0</v>
      </c>
      <c r="O56" s="96"/>
      <c r="P56" s="96"/>
      <c r="Q56" s="96"/>
      <c r="R56" s="96"/>
      <c r="S56" s="96"/>
      <c r="T56" s="96"/>
      <c r="U56" s="96"/>
      <c r="V56" s="96"/>
      <c r="W56" s="96"/>
      <c r="X56" s="96"/>
      <c r="Y56" s="96"/>
      <c r="Z56" s="96"/>
      <c r="AA56" s="96"/>
    </row>
    <row r="57" spans="1:27" ht="12.75">
      <c r="A57" s="165" t="s">
        <v>254</v>
      </c>
      <c r="B57" s="359">
        <v>7704</v>
      </c>
      <c r="C57" s="361"/>
      <c r="D57" s="362"/>
      <c r="E57" s="363">
        <v>5525</v>
      </c>
      <c r="F57" s="364"/>
      <c r="G57" s="365">
        <v>2179</v>
      </c>
      <c r="H57" s="364"/>
      <c r="I57" s="366"/>
      <c r="J57" s="367"/>
      <c r="K57" s="368"/>
      <c r="L57" s="369"/>
      <c r="M57" s="370"/>
      <c r="N57" s="98">
        <f t="shared" si="4"/>
        <v>0</v>
      </c>
      <c r="O57" s="96"/>
      <c r="P57" s="96"/>
      <c r="Q57" s="96"/>
      <c r="R57" s="96"/>
      <c r="S57" s="96"/>
      <c r="T57" s="96"/>
      <c r="U57" s="96"/>
      <c r="V57" s="96"/>
      <c r="W57" s="96"/>
      <c r="X57" s="96"/>
      <c r="Y57" s="96"/>
      <c r="Z57" s="96"/>
      <c r="AA57" s="96"/>
    </row>
    <row r="58" spans="1:27" ht="12.75">
      <c r="A58" s="165" t="s">
        <v>172</v>
      </c>
      <c r="B58" s="359">
        <v>0</v>
      </c>
      <c r="C58" s="361"/>
      <c r="D58" s="362"/>
      <c r="E58" s="363"/>
      <c r="F58" s="364"/>
      <c r="G58" s="365">
        <f>B58</f>
        <v>0</v>
      </c>
      <c r="H58" s="364"/>
      <c r="I58" s="366"/>
      <c r="J58" s="367"/>
      <c r="K58" s="368"/>
      <c r="L58" s="369"/>
      <c r="M58" s="370"/>
      <c r="N58" s="98">
        <f t="shared" si="4"/>
        <v>0</v>
      </c>
      <c r="O58" s="96"/>
      <c r="P58" s="96"/>
      <c r="Q58" s="96"/>
      <c r="R58" s="96"/>
      <c r="S58" s="96"/>
      <c r="T58" s="96"/>
      <c r="U58" s="96"/>
      <c r="V58" s="96"/>
      <c r="W58" s="96"/>
      <c r="X58" s="96"/>
      <c r="Y58" s="96"/>
      <c r="Z58" s="96"/>
      <c r="AA58" s="96"/>
    </row>
    <row r="59" spans="1:27" s="105" customFormat="1" ht="12.75">
      <c r="A59" s="169" t="s">
        <v>255</v>
      </c>
      <c r="B59" s="402"/>
      <c r="C59" s="403"/>
      <c r="D59" s="404"/>
      <c r="E59" s="405"/>
      <c r="F59" s="406"/>
      <c r="G59" s="407"/>
      <c r="H59" s="406"/>
      <c r="I59" s="397"/>
      <c r="J59" s="398"/>
      <c r="K59" s="399"/>
      <c r="L59" s="400"/>
      <c r="M59" s="401"/>
      <c r="N59" s="98">
        <f t="shared" si="4"/>
        <v>0</v>
      </c>
      <c r="O59" s="96"/>
      <c r="P59" s="96"/>
      <c r="Q59" s="96"/>
      <c r="R59" s="96"/>
      <c r="S59" s="96"/>
      <c r="T59" s="96"/>
      <c r="U59" s="96"/>
      <c r="V59" s="96"/>
      <c r="W59" s="96"/>
      <c r="X59" s="96"/>
      <c r="Y59" s="96"/>
      <c r="Z59" s="96"/>
      <c r="AA59" s="96"/>
    </row>
    <row r="60" spans="1:27" s="105" customFormat="1" ht="12.75">
      <c r="A60" s="169" t="s">
        <v>256</v>
      </c>
      <c r="B60" s="402"/>
      <c r="C60" s="403"/>
      <c r="D60" s="404"/>
      <c r="E60" s="405"/>
      <c r="F60" s="406"/>
      <c r="G60" s="407"/>
      <c r="H60" s="406"/>
      <c r="I60" s="397"/>
      <c r="J60" s="398"/>
      <c r="K60" s="399"/>
      <c r="L60" s="400"/>
      <c r="M60" s="401"/>
      <c r="N60" s="98">
        <f t="shared" si="4"/>
        <v>0</v>
      </c>
      <c r="O60" s="96"/>
      <c r="P60" s="96"/>
      <c r="Q60" s="96"/>
      <c r="R60" s="96"/>
      <c r="S60" s="96"/>
      <c r="T60" s="96"/>
      <c r="U60" s="96"/>
      <c r="V60" s="96"/>
      <c r="W60" s="96"/>
      <c r="X60" s="96"/>
      <c r="Y60" s="96"/>
      <c r="Z60" s="96"/>
      <c r="AA60" s="96"/>
    </row>
    <row r="61" spans="1:27" ht="12.75">
      <c r="A61" s="165" t="s">
        <v>259</v>
      </c>
      <c r="B61" s="359"/>
      <c r="C61" s="361"/>
      <c r="D61" s="362"/>
      <c r="E61" s="363"/>
      <c r="F61" s="364"/>
      <c r="G61" s="365"/>
      <c r="H61" s="364"/>
      <c r="I61" s="366"/>
      <c r="J61" s="367"/>
      <c r="K61" s="368"/>
      <c r="L61" s="369"/>
      <c r="M61" s="370"/>
      <c r="N61" s="98">
        <f t="shared" si="4"/>
        <v>0</v>
      </c>
      <c r="O61" s="96"/>
      <c r="P61" s="96"/>
      <c r="Q61" s="96"/>
      <c r="R61" s="96"/>
      <c r="S61" s="96"/>
      <c r="T61" s="96"/>
      <c r="U61" s="96"/>
      <c r="V61" s="96"/>
      <c r="W61" s="96"/>
      <c r="X61" s="96"/>
      <c r="Y61" s="96"/>
      <c r="Z61" s="96"/>
      <c r="AA61" s="96"/>
    </row>
    <row r="62" spans="1:27" ht="12.75">
      <c r="A62" s="165" t="s">
        <v>158</v>
      </c>
      <c r="B62" s="359">
        <v>200</v>
      </c>
      <c r="C62" s="361"/>
      <c r="D62" s="362"/>
      <c r="E62" s="363"/>
      <c r="F62" s="364"/>
      <c r="G62" s="365"/>
      <c r="H62" s="364"/>
      <c r="I62" s="366"/>
      <c r="J62" s="367"/>
      <c r="K62" s="368" t="s">
        <v>288</v>
      </c>
      <c r="L62" s="369">
        <v>200</v>
      </c>
      <c r="M62" s="370"/>
      <c r="N62" s="98">
        <f t="shared" si="4"/>
        <v>0</v>
      </c>
      <c r="O62" s="96"/>
      <c r="P62" s="96"/>
      <c r="Q62" s="96"/>
      <c r="R62" s="96"/>
      <c r="S62" s="96"/>
      <c r="T62" s="96"/>
      <c r="U62" s="96"/>
      <c r="V62" s="96"/>
      <c r="W62" s="96"/>
      <c r="X62" s="96"/>
      <c r="Y62" s="96"/>
      <c r="Z62" s="96"/>
      <c r="AA62" s="96"/>
    </row>
    <row r="63" spans="1:27" ht="12.75">
      <c r="A63" s="165" t="s">
        <v>128</v>
      </c>
      <c r="B63" s="359"/>
      <c r="C63" s="361"/>
      <c r="D63" s="362"/>
      <c r="E63" s="363"/>
      <c r="F63" s="364"/>
      <c r="G63" s="365"/>
      <c r="H63" s="364"/>
      <c r="I63" s="366"/>
      <c r="J63" s="367"/>
      <c r="K63" s="368"/>
      <c r="L63" s="369"/>
      <c r="M63" s="370"/>
      <c r="N63" s="98">
        <f t="shared" si="4"/>
        <v>0</v>
      </c>
      <c r="O63" s="96"/>
      <c r="P63" s="96"/>
      <c r="Q63" s="96"/>
      <c r="R63" s="96"/>
      <c r="S63" s="96"/>
      <c r="T63" s="96"/>
      <c r="U63" s="96"/>
      <c r="V63" s="96"/>
      <c r="W63" s="96"/>
      <c r="X63" s="96"/>
      <c r="Y63" s="96"/>
      <c r="Z63" s="96"/>
      <c r="AA63" s="96"/>
    </row>
    <row r="64" spans="1:27" s="105" customFormat="1" ht="12.75">
      <c r="A64" s="169" t="s">
        <v>257</v>
      </c>
      <c r="B64" s="402"/>
      <c r="C64" s="403"/>
      <c r="D64" s="404"/>
      <c r="E64" s="405"/>
      <c r="F64" s="406"/>
      <c r="G64" s="407"/>
      <c r="H64" s="406"/>
      <c r="I64" s="397"/>
      <c r="J64" s="398"/>
      <c r="K64" s="399"/>
      <c r="L64" s="400"/>
      <c r="M64" s="401"/>
      <c r="N64" s="98">
        <f t="shared" si="4"/>
        <v>0</v>
      </c>
      <c r="O64" s="96"/>
      <c r="P64" s="96"/>
      <c r="Q64" s="96"/>
      <c r="R64" s="96"/>
      <c r="S64" s="96"/>
      <c r="T64" s="96"/>
      <c r="U64" s="96"/>
      <c r="V64" s="96"/>
      <c r="W64" s="96"/>
      <c r="X64" s="96"/>
      <c r="Y64" s="96"/>
      <c r="Z64" s="96"/>
      <c r="AA64" s="96"/>
    </row>
    <row r="65" spans="1:27" s="105" customFormat="1" ht="12.75">
      <c r="A65" s="171" t="s">
        <v>48</v>
      </c>
      <c r="B65" s="402">
        <v>2400</v>
      </c>
      <c r="C65" s="403"/>
      <c r="D65" s="404"/>
      <c r="E65" s="405"/>
      <c r="F65" s="406"/>
      <c r="G65" s="407"/>
      <c r="H65" s="406"/>
      <c r="I65" s="397"/>
      <c r="J65" s="398">
        <v>1000</v>
      </c>
      <c r="K65" s="399">
        <v>500</v>
      </c>
      <c r="L65" s="400">
        <v>500</v>
      </c>
      <c r="M65" s="401">
        <v>400</v>
      </c>
      <c r="N65" s="98">
        <f t="shared" si="4"/>
        <v>0</v>
      </c>
      <c r="O65" s="96"/>
      <c r="P65" s="96"/>
      <c r="Q65" s="96"/>
      <c r="R65" s="96"/>
      <c r="S65" s="96"/>
      <c r="T65" s="96"/>
      <c r="U65" s="96"/>
      <c r="V65" s="96"/>
      <c r="W65" s="96"/>
      <c r="X65" s="96"/>
      <c r="Y65" s="96"/>
      <c r="Z65" s="96"/>
      <c r="AA65" s="96"/>
    </row>
    <row r="66" spans="1:27" s="105" customFormat="1" ht="12.75">
      <c r="A66" s="171" t="s">
        <v>49</v>
      </c>
      <c r="B66" s="402"/>
      <c r="C66" s="403"/>
      <c r="D66" s="404"/>
      <c r="E66" s="405"/>
      <c r="F66" s="406"/>
      <c r="G66" s="407"/>
      <c r="H66" s="406"/>
      <c r="I66" s="397"/>
      <c r="J66" s="398"/>
      <c r="K66" s="399"/>
      <c r="L66" s="400"/>
      <c r="M66" s="401"/>
      <c r="N66" s="98">
        <f t="shared" si="4"/>
        <v>0</v>
      </c>
      <c r="O66" s="96"/>
      <c r="P66" s="96"/>
      <c r="Q66" s="96"/>
      <c r="R66" s="96"/>
      <c r="S66" s="96"/>
      <c r="T66" s="96"/>
      <c r="U66" s="96"/>
      <c r="V66" s="96"/>
      <c r="W66" s="96"/>
      <c r="X66" s="96"/>
      <c r="Y66" s="96"/>
      <c r="Z66" s="96"/>
      <c r="AA66" s="96"/>
    </row>
    <row r="67" spans="1:27" ht="12.75">
      <c r="A67" s="165" t="s">
        <v>260</v>
      </c>
      <c r="B67" s="359">
        <v>200</v>
      </c>
      <c r="C67" s="361">
        <v>200</v>
      </c>
      <c r="D67" s="362"/>
      <c r="E67" s="363"/>
      <c r="F67" s="364"/>
      <c r="G67" s="365"/>
      <c r="H67" s="364"/>
      <c r="I67" s="366"/>
      <c r="J67" s="367"/>
      <c r="K67" s="368"/>
      <c r="L67" s="369"/>
      <c r="M67" s="370"/>
      <c r="N67" s="98">
        <f t="shared" si="4"/>
        <v>0</v>
      </c>
      <c r="O67" s="96"/>
      <c r="P67" s="96"/>
      <c r="Q67" s="96"/>
      <c r="R67" s="96"/>
      <c r="S67" s="96"/>
      <c r="T67" s="96"/>
      <c r="U67" s="96"/>
      <c r="V67" s="96"/>
      <c r="W67" s="96"/>
      <c r="X67" s="96"/>
      <c r="Y67" s="96"/>
      <c r="Z67" s="96"/>
      <c r="AA67" s="96"/>
    </row>
    <row r="68" spans="1:27" ht="12.75">
      <c r="A68" s="165" t="s">
        <v>266</v>
      </c>
      <c r="B68" s="360"/>
      <c r="C68" s="361"/>
      <c r="D68" s="362"/>
      <c r="E68" s="363"/>
      <c r="F68" s="364"/>
      <c r="G68" s="365"/>
      <c r="H68" s="364"/>
      <c r="I68" s="366"/>
      <c r="J68" s="367"/>
      <c r="K68" s="368"/>
      <c r="L68" s="369"/>
      <c r="M68" s="370"/>
      <c r="N68" s="98">
        <f t="shared" si="4"/>
        <v>0</v>
      </c>
      <c r="O68" s="96"/>
      <c r="P68" s="96"/>
      <c r="Q68" s="96"/>
      <c r="R68" s="96"/>
      <c r="S68" s="96"/>
      <c r="T68" s="96"/>
      <c r="U68" s="96"/>
      <c r="V68" s="96"/>
      <c r="W68" s="96"/>
      <c r="X68" s="96"/>
      <c r="Y68" s="96"/>
      <c r="Z68" s="96"/>
      <c r="AA68" s="96"/>
    </row>
    <row r="69" spans="1:27" ht="12.75">
      <c r="A69" s="165" t="s">
        <v>173</v>
      </c>
      <c r="B69" s="359"/>
      <c r="C69" s="361"/>
      <c r="D69" s="362"/>
      <c r="E69" s="363"/>
      <c r="F69" s="364"/>
      <c r="G69" s="365"/>
      <c r="H69" s="364"/>
      <c r="I69" s="366"/>
      <c r="J69" s="367"/>
      <c r="K69" s="368"/>
      <c r="L69" s="369"/>
      <c r="M69" s="370"/>
      <c r="N69" s="98">
        <f aca="true" t="shared" si="5" ref="N69:N75">SUM(C69:M69)-B69</f>
        <v>0</v>
      </c>
      <c r="O69" s="96"/>
      <c r="P69" s="96"/>
      <c r="Q69" s="96"/>
      <c r="R69" s="96"/>
      <c r="S69" s="96"/>
      <c r="T69" s="96"/>
      <c r="U69" s="96"/>
      <c r="V69" s="96"/>
      <c r="W69" s="96"/>
      <c r="X69" s="96"/>
      <c r="Y69" s="96"/>
      <c r="Z69" s="96"/>
      <c r="AA69" s="96"/>
    </row>
    <row r="70" spans="1:27" ht="12.75">
      <c r="A70" s="166" t="s">
        <v>50</v>
      </c>
      <c r="B70" s="359">
        <v>0</v>
      </c>
      <c r="C70" s="361"/>
      <c r="D70" s="362"/>
      <c r="E70" s="363"/>
      <c r="F70" s="364"/>
      <c r="G70" s="365"/>
      <c r="H70" s="364"/>
      <c r="I70" s="366"/>
      <c r="J70" s="367"/>
      <c r="K70" s="368"/>
      <c r="L70" s="369"/>
      <c r="M70" s="370"/>
      <c r="N70" s="98">
        <f t="shared" si="5"/>
        <v>0</v>
      </c>
      <c r="O70" s="96"/>
      <c r="P70" s="96"/>
      <c r="Q70" s="96"/>
      <c r="R70" s="96"/>
      <c r="S70" s="96"/>
      <c r="T70" s="96"/>
      <c r="U70" s="96"/>
      <c r="V70" s="96"/>
      <c r="W70" s="96"/>
      <c r="X70" s="96"/>
      <c r="Y70" s="96"/>
      <c r="Z70" s="96"/>
      <c r="AA70" s="96"/>
    </row>
    <row r="71" spans="1:27" ht="12.75">
      <c r="A71" s="166" t="s">
        <v>51</v>
      </c>
      <c r="B71" s="359">
        <v>500</v>
      </c>
      <c r="C71" s="361">
        <v>500</v>
      </c>
      <c r="D71" s="362"/>
      <c r="E71" s="363"/>
      <c r="F71" s="364"/>
      <c r="G71" s="365"/>
      <c r="H71" s="364"/>
      <c r="I71" s="366"/>
      <c r="J71" s="367"/>
      <c r="K71" s="368"/>
      <c r="L71" s="369"/>
      <c r="M71" s="370"/>
      <c r="N71" s="98">
        <f t="shared" si="5"/>
        <v>0</v>
      </c>
      <c r="O71" s="96"/>
      <c r="P71" s="96"/>
      <c r="Q71" s="96"/>
      <c r="R71" s="96"/>
      <c r="S71" s="96"/>
      <c r="T71" s="96"/>
      <c r="U71" s="96"/>
      <c r="V71" s="96"/>
      <c r="W71" s="96"/>
      <c r="X71" s="96"/>
      <c r="Y71" s="96"/>
      <c r="Z71" s="96"/>
      <c r="AA71" s="96"/>
    </row>
    <row r="72" spans="1:27" ht="12.75">
      <c r="A72" s="167" t="s">
        <v>258</v>
      </c>
      <c r="B72" s="359">
        <v>0</v>
      </c>
      <c r="C72" s="361">
        <f>B72</f>
        <v>0</v>
      </c>
      <c r="D72" s="362"/>
      <c r="E72" s="363"/>
      <c r="F72" s="364"/>
      <c r="G72" s="365"/>
      <c r="H72" s="364"/>
      <c r="I72" s="366"/>
      <c r="J72" s="367"/>
      <c r="K72" s="368"/>
      <c r="L72" s="369"/>
      <c r="M72" s="370"/>
      <c r="N72" s="98">
        <f t="shared" si="5"/>
        <v>0</v>
      </c>
      <c r="O72" s="96"/>
      <c r="P72" s="96"/>
      <c r="Q72" s="96"/>
      <c r="R72" s="96"/>
      <c r="S72" s="96"/>
      <c r="T72" s="96"/>
      <c r="U72" s="96"/>
      <c r="V72" s="96"/>
      <c r="W72" s="96"/>
      <c r="X72" s="96"/>
      <c r="Y72" s="96"/>
      <c r="Z72" s="96"/>
      <c r="AA72" s="96"/>
    </row>
    <row r="73" spans="1:27" ht="12.75">
      <c r="A73" s="165" t="s">
        <v>130</v>
      </c>
      <c r="B73" s="359"/>
      <c r="C73" s="361"/>
      <c r="D73" s="362"/>
      <c r="E73" s="363"/>
      <c r="F73" s="364"/>
      <c r="G73" s="365"/>
      <c r="H73" s="364"/>
      <c r="I73" s="366"/>
      <c r="J73" s="367"/>
      <c r="K73" s="368"/>
      <c r="L73" s="369"/>
      <c r="M73" s="370"/>
      <c r="N73" s="98">
        <f t="shared" si="5"/>
        <v>0</v>
      </c>
      <c r="O73" s="96"/>
      <c r="P73" s="96"/>
      <c r="Q73" s="96"/>
      <c r="R73" s="96"/>
      <c r="S73" s="96"/>
      <c r="T73" s="96"/>
      <c r="U73" s="96"/>
      <c r="V73" s="96"/>
      <c r="W73" s="96"/>
      <c r="X73" s="96"/>
      <c r="Y73" s="96"/>
      <c r="Z73" s="96"/>
      <c r="AA73" s="96"/>
    </row>
    <row r="74" spans="1:27" ht="13.5" thickBot="1">
      <c r="A74" s="172" t="s">
        <v>286</v>
      </c>
      <c r="B74" s="408">
        <v>0</v>
      </c>
      <c r="C74" s="409"/>
      <c r="D74" s="410"/>
      <c r="E74" s="411"/>
      <c r="F74" s="412"/>
      <c r="G74" s="413"/>
      <c r="H74" s="412"/>
      <c r="I74" s="414"/>
      <c r="J74" s="415"/>
      <c r="K74" s="416"/>
      <c r="L74" s="417"/>
      <c r="M74" s="418"/>
      <c r="N74" s="98">
        <f t="shared" si="5"/>
        <v>0</v>
      </c>
      <c r="O74" s="96"/>
      <c r="P74" s="96"/>
      <c r="Q74" s="96"/>
      <c r="R74" s="96"/>
      <c r="S74" s="96"/>
      <c r="T74" s="96"/>
      <c r="U74" s="96"/>
      <c r="V74" s="96"/>
      <c r="W74" s="96"/>
      <c r="X74" s="96"/>
      <c r="Y74" s="96"/>
      <c r="Z74" s="96"/>
      <c r="AA74" s="96"/>
    </row>
    <row r="75" spans="1:27" ht="21.75" customHeight="1" thickBot="1">
      <c r="A75" s="173" t="s">
        <v>159</v>
      </c>
      <c r="B75" s="162">
        <f aca="true" t="shared" si="6" ref="B75:M75">SUM(B6:B11)</f>
        <v>52191.53</v>
      </c>
      <c r="C75" s="199">
        <f t="shared" si="6"/>
        <v>3000</v>
      </c>
      <c r="D75" s="137">
        <f t="shared" si="6"/>
        <v>2010</v>
      </c>
      <c r="E75" s="148">
        <f t="shared" si="6"/>
        <v>0</v>
      </c>
      <c r="F75" s="148">
        <f t="shared" si="6"/>
        <v>0</v>
      </c>
      <c r="G75" s="148">
        <f t="shared" si="6"/>
        <v>0</v>
      </c>
      <c r="H75" s="148">
        <f t="shared" si="6"/>
        <v>0</v>
      </c>
      <c r="I75" s="217">
        <f t="shared" si="6"/>
        <v>38182</v>
      </c>
      <c r="J75" s="179">
        <f t="shared" si="6"/>
        <v>4600</v>
      </c>
      <c r="K75" s="187">
        <f t="shared" si="6"/>
        <v>2600</v>
      </c>
      <c r="L75" s="193">
        <f t="shared" si="6"/>
        <v>1200</v>
      </c>
      <c r="M75" s="190">
        <f t="shared" si="6"/>
        <v>600</v>
      </c>
      <c r="N75" s="120">
        <f t="shared" si="5"/>
        <v>0.47000000000116415</v>
      </c>
      <c r="O75" s="96"/>
      <c r="P75" s="96"/>
      <c r="Q75" s="96"/>
      <c r="R75" s="96"/>
      <c r="S75" s="96"/>
      <c r="T75" s="96"/>
      <c r="U75" s="96"/>
      <c r="V75" s="96"/>
      <c r="W75" s="96"/>
      <c r="X75" s="96"/>
      <c r="Y75" s="96"/>
      <c r="Z75" s="96"/>
      <c r="AA75" s="96"/>
    </row>
    <row r="76" spans="1:27" ht="21.75" customHeight="1" thickBot="1">
      <c r="A76" s="173" t="s">
        <v>133</v>
      </c>
      <c r="B76" s="195">
        <f>SUM(B6:B22)</f>
        <v>59070.075293999995</v>
      </c>
      <c r="C76" s="200">
        <f>SUM(C6:C22)</f>
        <v>3985.4</v>
      </c>
      <c r="D76" s="202">
        <f>SUM(D6:D22)</f>
        <v>2250.7980000000002</v>
      </c>
      <c r="E76" s="158" t="str">
        <f>IF(E75=0,"NA",SUM(E6:E22))</f>
        <v>NA</v>
      </c>
      <c r="F76" s="158" t="str">
        <f>IF(F75=0,"NA",SUM(F6:F22))</f>
        <v>NA</v>
      </c>
      <c r="G76" s="158" t="str">
        <f>IF(G75=0,"NA",SUM(G6:G22))</f>
        <v>NA</v>
      </c>
      <c r="H76" s="158" t="str">
        <f>IF(H75=0,"NA",SUM(H6:H22))</f>
        <v>NA</v>
      </c>
      <c r="I76" s="218">
        <f>SUM(I6:I22)</f>
        <v>42756.2036</v>
      </c>
      <c r="J76" s="204">
        <f>SUM(J6:J22)</f>
        <v>5151.080000000001</v>
      </c>
      <c r="K76" s="197">
        <f>SUM(K6:K22)</f>
        <v>2911.48</v>
      </c>
      <c r="L76" s="194">
        <f>SUM(L6:L22)</f>
        <v>1343.76</v>
      </c>
      <c r="M76" s="207">
        <f>SUM(M6:M22)</f>
        <v>671.88</v>
      </c>
      <c r="N76" s="99"/>
      <c r="O76" s="96"/>
      <c r="P76" s="96"/>
      <c r="Q76" s="96"/>
      <c r="R76" s="96"/>
      <c r="S76" s="96"/>
      <c r="T76" s="96"/>
      <c r="U76" s="96"/>
      <c r="V76" s="96"/>
      <c r="W76" s="96"/>
      <c r="X76" s="96"/>
      <c r="Y76" s="96"/>
      <c r="Z76" s="96"/>
      <c r="AA76" s="96"/>
    </row>
    <row r="77" spans="1:27" ht="24" customHeight="1" thickBot="1">
      <c r="A77" s="174" t="s">
        <v>188</v>
      </c>
      <c r="B77" s="196">
        <f aca="true" t="shared" si="7" ref="B77:M77">SUM(B4:B74)</f>
        <v>134731.07529399998</v>
      </c>
      <c r="C77" s="201">
        <f t="shared" si="7"/>
        <v>22547.4</v>
      </c>
      <c r="D77" s="203">
        <f t="shared" si="7"/>
        <v>7250.798000000001</v>
      </c>
      <c r="E77" s="154">
        <f t="shared" si="7"/>
        <v>5525</v>
      </c>
      <c r="F77" s="75">
        <f t="shared" si="7"/>
        <v>1277</v>
      </c>
      <c r="G77" s="75">
        <f t="shared" si="7"/>
        <v>6448</v>
      </c>
      <c r="H77" s="75">
        <f t="shared" si="7"/>
        <v>11245</v>
      </c>
      <c r="I77" s="219">
        <f t="shared" si="7"/>
        <v>42756.2036</v>
      </c>
      <c r="J77" s="205">
        <f t="shared" si="7"/>
        <v>20778.08</v>
      </c>
      <c r="K77" s="198">
        <f t="shared" si="7"/>
        <v>8573.48</v>
      </c>
      <c r="L77" s="206">
        <f t="shared" si="7"/>
        <v>6255.76</v>
      </c>
      <c r="M77" s="208">
        <f t="shared" si="7"/>
        <v>2074.88</v>
      </c>
      <c r="N77" s="99">
        <f>SUM(C77:M77)-B77</f>
        <v>0.5263060000434052</v>
      </c>
      <c r="O77" s="480"/>
      <c r="P77" s="96"/>
      <c r="Q77" s="96"/>
      <c r="R77" s="96"/>
      <c r="S77" s="96"/>
      <c r="T77" s="96"/>
      <c r="U77" s="96"/>
      <c r="V77" s="96"/>
      <c r="W77" s="96"/>
      <c r="X77" s="96"/>
      <c r="Y77" s="96"/>
      <c r="Z77" s="96"/>
      <c r="AA77" s="96"/>
    </row>
    <row r="78" spans="1:27" ht="15" customHeight="1">
      <c r="A78" s="506" t="s">
        <v>85</v>
      </c>
      <c r="B78" s="71"/>
      <c r="C78" s="100"/>
      <c r="D78" s="100"/>
      <c r="E78" s="100"/>
      <c r="F78" s="101"/>
      <c r="G78" s="100"/>
      <c r="H78" s="100"/>
      <c r="I78" s="100"/>
      <c r="J78" s="100"/>
      <c r="K78" s="100"/>
      <c r="L78" s="100"/>
      <c r="M78" s="100"/>
      <c r="N78" s="100"/>
      <c r="O78" s="96"/>
      <c r="P78" s="96"/>
      <c r="Q78" s="96"/>
      <c r="R78" s="96"/>
      <c r="S78" s="96"/>
      <c r="T78" s="96"/>
      <c r="U78" s="96"/>
      <c r="V78" s="96"/>
      <c r="W78" s="96"/>
      <c r="X78" s="96"/>
      <c r="Y78" s="96"/>
      <c r="Z78" s="96"/>
      <c r="AA78" s="96"/>
    </row>
    <row r="79" spans="1:27" ht="12.75">
      <c r="A79" s="506"/>
      <c r="B79" s="71"/>
      <c r="C79" s="419">
        <v>0</v>
      </c>
      <c r="D79" s="71"/>
      <c r="E79" s="71"/>
      <c r="F79" s="420">
        <v>0.1</v>
      </c>
      <c r="G79" s="421">
        <v>0.7</v>
      </c>
      <c r="H79" s="422">
        <v>0.2</v>
      </c>
      <c r="I79" s="102"/>
      <c r="J79" s="423">
        <v>0</v>
      </c>
      <c r="K79" s="423">
        <v>0</v>
      </c>
      <c r="L79" s="423">
        <v>0</v>
      </c>
      <c r="M79" s="423">
        <v>0</v>
      </c>
      <c r="N79" s="147">
        <f>SUM(C79:M79)-1</f>
        <v>0</v>
      </c>
      <c r="O79" s="96"/>
      <c r="P79" s="96"/>
      <c r="Q79" s="96"/>
      <c r="R79" s="96"/>
      <c r="S79" s="96"/>
      <c r="T79" s="96"/>
      <c r="U79" s="96"/>
      <c r="V79" s="96"/>
      <c r="W79" s="96"/>
      <c r="X79" s="96"/>
      <c r="Y79" s="96"/>
      <c r="Z79" s="96"/>
      <c r="AA79" s="96"/>
    </row>
    <row r="80" spans="1:27" ht="12.75">
      <c r="A80" s="506"/>
      <c r="B80" s="71"/>
      <c r="C80" s="150">
        <f>C79*D$77</f>
        <v>0</v>
      </c>
      <c r="D80" s="149"/>
      <c r="E80" s="149"/>
      <c r="F80" s="150">
        <f>F79*D$77</f>
        <v>725.0798000000001</v>
      </c>
      <c r="G80" s="76">
        <f>G79*D$77</f>
        <v>5075.5586</v>
      </c>
      <c r="H80" s="150">
        <f>H79*D$77</f>
        <v>1450.1596000000002</v>
      </c>
      <c r="I80" s="149"/>
      <c r="J80" s="150">
        <f>J79*D$77</f>
        <v>0</v>
      </c>
      <c r="K80" s="76">
        <f>K79*D$77</f>
        <v>0</v>
      </c>
      <c r="L80" s="76">
        <f>L79*D$77</f>
        <v>0</v>
      </c>
      <c r="M80" s="76">
        <f>M79*D$77</f>
        <v>0</v>
      </c>
      <c r="N80" s="100"/>
      <c r="O80" s="96"/>
      <c r="P80" s="96"/>
      <c r="Q80" s="96"/>
      <c r="R80" s="96"/>
      <c r="S80" s="96"/>
      <c r="T80" s="96"/>
      <c r="U80" s="96"/>
      <c r="V80" s="96"/>
      <c r="W80" s="96"/>
      <c r="X80" s="96"/>
      <c r="Y80" s="96"/>
      <c r="Z80" s="96"/>
      <c r="AA80" s="96"/>
    </row>
    <row r="81" spans="1:27" ht="18.75" customHeight="1" thickBot="1">
      <c r="A81" s="506"/>
      <c r="B81" s="100"/>
      <c r="C81" s="100"/>
      <c r="D81" s="100"/>
      <c r="E81" s="100"/>
      <c r="F81" s="103"/>
      <c r="G81" s="100"/>
      <c r="H81" s="100"/>
      <c r="I81" s="100"/>
      <c r="J81" s="100"/>
      <c r="K81" s="100"/>
      <c r="L81" s="100"/>
      <c r="M81" s="100"/>
      <c r="N81" s="100"/>
      <c r="O81" s="96"/>
      <c r="P81" s="96"/>
      <c r="Q81" s="96"/>
      <c r="R81" s="96"/>
      <c r="S81" s="96"/>
      <c r="T81" s="96"/>
      <c r="U81" s="96"/>
      <c r="V81" s="96"/>
      <c r="W81" s="96"/>
      <c r="X81" s="96"/>
      <c r="Y81" s="96"/>
      <c r="Z81" s="96"/>
      <c r="AA81" s="96"/>
    </row>
    <row r="82" spans="1:27" s="104" customFormat="1" ht="16.5" thickBot="1">
      <c r="A82" s="214" t="s">
        <v>222</v>
      </c>
      <c r="B82" s="152"/>
      <c r="C82" s="209">
        <f>C77+C80</f>
        <v>22547.4</v>
      </c>
      <c r="D82" s="100"/>
      <c r="E82" s="151"/>
      <c r="F82" s="153">
        <f>F77+F80</f>
        <v>2002.0798</v>
      </c>
      <c r="G82" s="73">
        <f>G77+G80</f>
        <v>11523.5586</v>
      </c>
      <c r="H82" s="74">
        <f>H77+H80</f>
        <v>12695.1596</v>
      </c>
      <c r="I82" s="100"/>
      <c r="J82" s="210">
        <f>J77+J80</f>
        <v>20778.08</v>
      </c>
      <c r="K82" s="211">
        <f aca="true" t="shared" si="8" ref="K82:M82">K77+K80</f>
        <v>8573.48</v>
      </c>
      <c r="L82" s="212">
        <f t="shared" si="8"/>
        <v>6255.76</v>
      </c>
      <c r="M82" s="213">
        <f t="shared" si="8"/>
        <v>2074.88</v>
      </c>
      <c r="N82" s="100"/>
      <c r="O82" s="96"/>
      <c r="P82" s="96"/>
      <c r="Q82" s="96"/>
      <c r="R82" s="96"/>
      <c r="S82" s="96"/>
      <c r="T82" s="96"/>
      <c r="U82" s="96"/>
      <c r="V82" s="96"/>
      <c r="W82" s="96"/>
      <c r="X82" s="96"/>
      <c r="Y82" s="96"/>
      <c r="Z82" s="96"/>
      <c r="AA82" s="96"/>
    </row>
    <row r="83" spans="1:27" s="105" customFormat="1" ht="47.45" customHeight="1">
      <c r="A83" s="96"/>
      <c r="B83" s="96"/>
      <c r="C83" s="100"/>
      <c r="D83" s="100"/>
      <c r="E83" s="71"/>
      <c r="F83" s="100"/>
      <c r="G83" s="100"/>
      <c r="H83" s="100"/>
      <c r="I83" s="100"/>
      <c r="J83" s="100"/>
      <c r="K83" s="100"/>
      <c r="L83" s="100"/>
      <c r="M83" s="100"/>
      <c r="N83" s="100"/>
      <c r="O83" s="96"/>
      <c r="P83" s="96"/>
      <c r="Q83" s="96"/>
      <c r="R83" s="96"/>
      <c r="S83" s="96"/>
      <c r="T83" s="96"/>
      <c r="U83" s="96"/>
      <c r="V83" s="96"/>
      <c r="W83" s="96"/>
      <c r="X83" s="96"/>
      <c r="Y83" s="96"/>
      <c r="Z83" s="96"/>
      <c r="AA83" s="96"/>
    </row>
    <row r="84" spans="1:27" ht="12.75">
      <c r="A84" s="96"/>
      <c r="B84" s="96"/>
      <c r="C84" s="100"/>
      <c r="D84" s="100"/>
      <c r="E84" s="100"/>
      <c r="F84" s="100"/>
      <c r="G84" s="100"/>
      <c r="H84" s="100"/>
      <c r="I84" s="100"/>
      <c r="J84" s="100"/>
      <c r="K84" s="100"/>
      <c r="L84" s="100"/>
      <c r="M84" s="100"/>
      <c r="N84" s="100"/>
      <c r="O84" s="96"/>
      <c r="P84" s="96"/>
      <c r="Q84" s="96"/>
      <c r="R84" s="96"/>
      <c r="S84" s="96"/>
      <c r="T84" s="96"/>
      <c r="U84" s="96"/>
      <c r="V84" s="96"/>
      <c r="W84" s="96"/>
      <c r="X84" s="96"/>
      <c r="Y84" s="96"/>
      <c r="Z84" s="96"/>
      <c r="AA84" s="96"/>
    </row>
    <row r="85" spans="1:27" ht="12.75">
      <c r="A85" s="96"/>
      <c r="B85" s="96"/>
      <c r="C85" s="100"/>
      <c r="D85" s="100"/>
      <c r="E85" s="100"/>
      <c r="F85" s="100"/>
      <c r="G85" s="100"/>
      <c r="H85" s="100"/>
      <c r="I85" s="100"/>
      <c r="J85" s="100"/>
      <c r="K85" s="100"/>
      <c r="L85" s="100"/>
      <c r="M85" s="100"/>
      <c r="N85" s="100"/>
      <c r="O85" s="96"/>
      <c r="P85" s="96"/>
      <c r="Q85" s="96"/>
      <c r="R85" s="96"/>
      <c r="S85" s="96"/>
      <c r="T85" s="96"/>
      <c r="U85" s="96"/>
      <c r="V85" s="96"/>
      <c r="W85" s="96"/>
      <c r="X85" s="96"/>
      <c r="Y85" s="96"/>
      <c r="Z85" s="96"/>
      <c r="AA85" s="96"/>
    </row>
    <row r="86" spans="1:27" ht="12">
      <c r="A86" s="96"/>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row>
    <row r="87" spans="1:27" ht="12">
      <c r="A87" s="96"/>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row>
    <row r="88" spans="1:27" ht="12">
      <c r="A88" s="96"/>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row>
    <row r="89" spans="1:27" ht="12">
      <c r="A89" s="96"/>
      <c r="B89" s="96"/>
      <c r="C89" s="96"/>
      <c r="D89" s="96"/>
      <c r="E89" s="96"/>
      <c r="F89" s="96"/>
      <c r="G89" s="96"/>
      <c r="H89" s="96"/>
      <c r="I89" s="96"/>
      <c r="J89" s="96"/>
      <c r="K89" s="96"/>
      <c r="L89" s="96"/>
      <c r="M89" s="96"/>
      <c r="N89" s="96"/>
      <c r="O89" s="96"/>
      <c r="P89" s="96"/>
      <c r="Q89" s="96"/>
      <c r="R89" s="96"/>
      <c r="S89" s="96"/>
      <c r="T89" s="96"/>
      <c r="U89" s="96"/>
      <c r="V89" s="96"/>
      <c r="W89" s="96"/>
      <c r="X89" s="96"/>
      <c r="Y89" s="96"/>
      <c r="Z89" s="96"/>
      <c r="AA89" s="96"/>
    </row>
    <row r="90" spans="1:27" ht="12">
      <c r="A90" s="96"/>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row>
    <row r="91" spans="1:27" ht="12">
      <c r="A91" s="96"/>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row>
    <row r="92" spans="1:27" ht="12">
      <c r="A92" s="96"/>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row>
    <row r="93" spans="1:27" ht="12">
      <c r="A93" s="96"/>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row>
    <row r="94" spans="1:27" ht="12">
      <c r="A94" s="96"/>
      <c r="B94" s="96"/>
      <c r="C94" s="96"/>
      <c r="D94" s="96"/>
      <c r="E94" s="96"/>
      <c r="F94" s="96"/>
      <c r="G94" s="96"/>
      <c r="H94" s="96"/>
      <c r="I94" s="96"/>
      <c r="J94" s="96"/>
      <c r="K94" s="96"/>
      <c r="L94" s="96"/>
      <c r="M94" s="96"/>
      <c r="N94" s="96"/>
      <c r="O94" s="96"/>
      <c r="P94" s="96"/>
      <c r="Q94" s="96"/>
      <c r="R94" s="96"/>
      <c r="S94" s="96"/>
      <c r="T94" s="96"/>
      <c r="U94" s="96"/>
      <c r="V94" s="96"/>
      <c r="W94" s="96"/>
      <c r="X94" s="96"/>
      <c r="Y94" s="96"/>
      <c r="Z94" s="96"/>
      <c r="AA94" s="96"/>
    </row>
    <row r="95" spans="1:27" ht="12">
      <c r="A95" s="96"/>
      <c r="B95" s="96"/>
      <c r="C95" s="96"/>
      <c r="D95" s="96"/>
      <c r="E95" s="96"/>
      <c r="F95" s="96"/>
      <c r="G95" s="96"/>
      <c r="H95" s="96"/>
      <c r="I95" s="96"/>
      <c r="J95" s="96"/>
      <c r="K95" s="96"/>
      <c r="L95" s="96"/>
      <c r="M95" s="96"/>
      <c r="N95" s="96"/>
      <c r="O95" s="96"/>
      <c r="P95" s="96"/>
      <c r="Q95" s="96"/>
      <c r="R95" s="96"/>
      <c r="S95" s="96"/>
      <c r="T95" s="96"/>
      <c r="U95" s="96"/>
      <c r="V95" s="96"/>
      <c r="W95" s="96"/>
      <c r="X95" s="96"/>
      <c r="Y95" s="96"/>
      <c r="Z95" s="96"/>
      <c r="AA95" s="96"/>
    </row>
    <row r="96" spans="1:27" ht="12">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row>
    <row r="97" spans="1:27" ht="12">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row>
    <row r="98" spans="1:27" ht="12">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row>
    <row r="99" spans="1:27" ht="12">
      <c r="A99" s="96"/>
      <c r="B99" s="96"/>
      <c r="C99" s="96"/>
      <c r="D99" s="96"/>
      <c r="E99" s="96"/>
      <c r="F99" s="96"/>
      <c r="G99" s="96"/>
      <c r="H99" s="96"/>
      <c r="I99" s="96"/>
      <c r="J99" s="96"/>
      <c r="K99" s="96"/>
      <c r="L99" s="96"/>
      <c r="M99" s="96"/>
      <c r="N99" s="96"/>
      <c r="O99" s="96"/>
      <c r="P99" s="96"/>
      <c r="Q99" s="96"/>
      <c r="R99" s="96"/>
      <c r="S99" s="96"/>
      <c r="T99" s="96"/>
      <c r="U99" s="96"/>
      <c r="V99" s="96"/>
      <c r="W99" s="96"/>
      <c r="X99" s="96"/>
      <c r="Y99" s="96"/>
      <c r="Z99" s="96"/>
      <c r="AA99" s="96"/>
    </row>
    <row r="100" spans="1:27" ht="12">
      <c r="A100" s="96"/>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row>
    <row r="101" spans="1:27" ht="12">
      <c r="A101" s="96"/>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row>
    <row r="102" spans="1:27" ht="12">
      <c r="A102" s="96"/>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row>
    <row r="103" spans="1:27" ht="12">
      <c r="A103" s="96"/>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row>
    <row r="104" spans="1:27" ht="12">
      <c r="A104" s="96"/>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row>
    <row r="105" spans="1:27" ht="12">
      <c r="A105" s="96"/>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row>
    <row r="106" spans="1:27" ht="12">
      <c r="A106" s="96"/>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row>
    <row r="107" spans="1:27" ht="12">
      <c r="A107" s="96"/>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row>
    <row r="108" spans="1:27" ht="12">
      <c r="A108" s="96"/>
      <c r="B108" s="96"/>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row>
    <row r="109" spans="1:27" ht="12">
      <c r="A109" s="96"/>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row>
    <row r="110" spans="1:27" ht="12">
      <c r="A110" s="96"/>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row>
    <row r="111" spans="1:27" ht="12">
      <c r="A111" s="96"/>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row>
    <row r="112" spans="1:27" ht="12">
      <c r="A112" s="96"/>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row>
    <row r="113" spans="1:27" ht="12">
      <c r="A113" s="96"/>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row>
    <row r="114" spans="1:27" ht="12">
      <c r="A114" s="96"/>
      <c r="B114" s="96"/>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row>
    <row r="115" spans="1:27" ht="12">
      <c r="A115" s="96"/>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row>
    <row r="116" spans="1:27" ht="12">
      <c r="A116" s="96"/>
      <c r="B116" s="96"/>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row>
    <row r="117" spans="1:27" ht="12">
      <c r="A117" s="96"/>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row>
    <row r="118" spans="1:27" ht="12">
      <c r="A118" s="96"/>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row>
    <row r="119" spans="1:27" ht="12">
      <c r="A119" s="96"/>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row>
    <row r="120" spans="1:27" ht="12">
      <c r="A120" s="96"/>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row>
    <row r="121" spans="1:27" ht="12">
      <c r="A121" s="96"/>
      <c r="B121" s="96"/>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row>
    <row r="122" spans="1:27" ht="12">
      <c r="A122" s="96"/>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row>
    <row r="123" spans="1:27" ht="12">
      <c r="A123" s="96"/>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row>
    <row r="124" spans="1:27" ht="12">
      <c r="A124" s="96"/>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row>
    <row r="125" spans="1:27" ht="12">
      <c r="A125" s="96"/>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row>
    <row r="126" spans="1:27" ht="12">
      <c r="A126" s="96"/>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row>
    <row r="127" spans="1:27" ht="12">
      <c r="A127" s="96"/>
      <c r="B127" s="96"/>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row>
    <row r="128" spans="1:27" ht="12">
      <c r="A128" s="96"/>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row>
    <row r="129" spans="1:27" ht="12">
      <c r="A129" s="96"/>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row>
    <row r="130" spans="1:27" ht="12">
      <c r="A130" s="96"/>
      <c r="B130" s="96"/>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row>
    <row r="131" spans="1:27" ht="12">
      <c r="A131" s="96"/>
      <c r="B131" s="96"/>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row>
    <row r="132" spans="1:27" ht="12">
      <c r="A132" s="96"/>
      <c r="B132" s="96"/>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row>
    <row r="133" spans="1:27" ht="12">
      <c r="A133" s="96"/>
      <c r="B133" s="96"/>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row>
    <row r="134" spans="1:27" ht="12">
      <c r="A134" s="96"/>
      <c r="B134" s="96"/>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row>
    <row r="135" spans="1:27" ht="12">
      <c r="A135" s="96"/>
      <c r="B135" s="96"/>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row>
    <row r="136" spans="1:27" ht="12">
      <c r="A136" s="96"/>
      <c r="B136" s="96"/>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row>
    <row r="137" spans="1:27" ht="12">
      <c r="A137" s="96"/>
      <c r="B137" s="96"/>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row>
    <row r="138" spans="1:27" ht="12">
      <c r="A138" s="96"/>
      <c r="B138" s="96"/>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row>
    <row r="139" spans="1:27" ht="12">
      <c r="A139" s="96"/>
      <c r="B139" s="96"/>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row>
    <row r="140" spans="1:27" ht="12">
      <c r="A140" s="96"/>
      <c r="B140" s="96"/>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row>
    <row r="141" spans="1:27" ht="12">
      <c r="A141" s="96"/>
      <c r="B141" s="96"/>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c r="AA141" s="96"/>
    </row>
    <row r="142" spans="1:27" ht="12">
      <c r="A142" s="96"/>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row>
    <row r="143" spans="1:27" ht="12">
      <c r="A143" s="96"/>
      <c r="B143" s="96"/>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c r="AA143" s="96"/>
    </row>
    <row r="144" spans="1:27" ht="12">
      <c r="A144" s="96"/>
      <c r="B144" s="96"/>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6"/>
    </row>
    <row r="145" spans="1:27" ht="12">
      <c r="A145" s="96"/>
      <c r="B145" s="96"/>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row>
    <row r="146" spans="1:27" ht="12">
      <c r="A146" s="96"/>
      <c r="B146" s="96"/>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6"/>
    </row>
    <row r="147" spans="1:27" ht="12">
      <c r="A147" s="96"/>
      <c r="B147" s="96"/>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row>
    <row r="148" spans="1:27" ht="12">
      <c r="A148" s="96"/>
      <c r="B148" s="96"/>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row>
    <row r="149" spans="1:27" ht="12">
      <c r="A149" s="96"/>
      <c r="B149" s="96"/>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c r="AA149" s="96"/>
    </row>
    <row r="150" spans="1:27" ht="12">
      <c r="A150" s="96"/>
      <c r="B150" s="96"/>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c r="AA150" s="96"/>
    </row>
    <row r="151" spans="1:27" ht="12">
      <c r="A151" s="96"/>
      <c r="B151" s="96"/>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c r="AA151" s="96"/>
    </row>
    <row r="152" spans="1:27" ht="12">
      <c r="A152" s="96"/>
      <c r="B152" s="96"/>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c r="AA152" s="96"/>
    </row>
    <row r="153" spans="1:27" ht="12">
      <c r="A153" s="96"/>
      <c r="B153" s="96"/>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c r="AA153" s="96"/>
    </row>
    <row r="154" spans="1:27" ht="12">
      <c r="A154" s="96"/>
      <c r="B154" s="96"/>
      <c r="C154" s="96"/>
      <c r="D154" s="96"/>
      <c r="E154" s="96"/>
      <c r="F154" s="96"/>
      <c r="G154" s="96"/>
      <c r="H154" s="96"/>
      <c r="I154" s="96"/>
      <c r="J154" s="96"/>
      <c r="K154" s="96"/>
      <c r="L154" s="96"/>
      <c r="M154" s="96"/>
      <c r="N154" s="96"/>
      <c r="O154" s="96"/>
      <c r="P154" s="96"/>
      <c r="Q154" s="96"/>
      <c r="R154" s="96"/>
      <c r="S154" s="96"/>
      <c r="T154" s="96"/>
      <c r="U154" s="96"/>
      <c r="V154" s="96"/>
      <c r="W154" s="96"/>
      <c r="X154" s="96"/>
      <c r="Y154" s="96"/>
      <c r="Z154" s="96"/>
      <c r="AA154" s="96"/>
    </row>
    <row r="155" spans="1:27" ht="12">
      <c r="A155" s="96"/>
      <c r="B155" s="96"/>
      <c r="C155" s="96"/>
      <c r="D155" s="96"/>
      <c r="E155" s="96"/>
      <c r="F155" s="96"/>
      <c r="G155" s="96"/>
      <c r="H155" s="96"/>
      <c r="I155" s="96"/>
      <c r="J155" s="96"/>
      <c r="K155" s="96"/>
      <c r="L155" s="96"/>
      <c r="M155" s="96"/>
      <c r="N155" s="96"/>
      <c r="O155" s="96"/>
      <c r="P155" s="96"/>
      <c r="Q155" s="96"/>
      <c r="R155" s="96"/>
      <c r="S155" s="96"/>
      <c r="T155" s="96"/>
      <c r="U155" s="96"/>
      <c r="V155" s="96"/>
      <c r="W155" s="96"/>
      <c r="X155" s="96"/>
      <c r="Y155" s="96"/>
      <c r="Z155" s="96"/>
      <c r="AA155" s="96"/>
    </row>
    <row r="156" spans="1:27" ht="12">
      <c r="A156" s="96"/>
      <c r="B156" s="96"/>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row>
    <row r="157" spans="1:27" ht="12">
      <c r="A157" s="96"/>
      <c r="B157" s="96"/>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row>
    <row r="158" spans="1:27" ht="12">
      <c r="A158" s="96"/>
      <c r="B158" s="96"/>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c r="AA158" s="96"/>
    </row>
    <row r="159" spans="1:27" ht="12">
      <c r="A159" s="96"/>
      <c r="B159" s="96"/>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c r="AA159" s="96"/>
    </row>
    <row r="160" spans="1:27" ht="12">
      <c r="A160" s="96"/>
      <c r="B160" s="96"/>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c r="AA160" s="96"/>
    </row>
    <row r="161" spans="1:27" ht="12">
      <c r="A161" s="96"/>
      <c r="B161" s="96"/>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c r="AA161" s="96"/>
    </row>
    <row r="162" spans="1:27" ht="12">
      <c r="A162" s="96"/>
      <c r="B162" s="96"/>
      <c r="C162" s="96"/>
      <c r="D162" s="96"/>
      <c r="E162" s="96"/>
      <c r="F162" s="96"/>
      <c r="G162" s="96"/>
      <c r="H162" s="96"/>
      <c r="I162" s="96"/>
      <c r="J162" s="96"/>
      <c r="K162" s="96"/>
      <c r="L162" s="96"/>
      <c r="M162" s="96"/>
      <c r="N162" s="96"/>
      <c r="O162" s="96"/>
      <c r="P162" s="96"/>
      <c r="Q162" s="96"/>
      <c r="R162" s="96"/>
      <c r="S162" s="96"/>
      <c r="T162" s="96"/>
      <c r="U162" s="96"/>
      <c r="V162" s="96"/>
      <c r="W162" s="96"/>
      <c r="X162" s="96"/>
      <c r="Y162" s="96"/>
      <c r="Z162" s="96"/>
      <c r="AA162" s="96"/>
    </row>
    <row r="163" spans="1:27" ht="12">
      <c r="A163" s="96"/>
      <c r="B163" s="96"/>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6"/>
    </row>
    <row r="164" spans="1:27" ht="12">
      <c r="A164" s="96"/>
      <c r="B164" s="96"/>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c r="AA164" s="96"/>
    </row>
    <row r="165" spans="1:27" ht="12">
      <c r="A165" s="96"/>
      <c r="B165" s="96"/>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6"/>
    </row>
    <row r="166" spans="1:27" ht="12">
      <c r="A166" s="96"/>
      <c r="B166" s="96"/>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row>
    <row r="167" spans="1:27" ht="12">
      <c r="A167" s="96"/>
      <c r="B167" s="96"/>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c r="AA167" s="96"/>
    </row>
    <row r="168" spans="1:27" ht="12">
      <c r="A168" s="96"/>
      <c r="B168" s="96"/>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row>
    <row r="169" spans="1:27" ht="12">
      <c r="A169" s="96"/>
      <c r="B169" s="96"/>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6"/>
    </row>
    <row r="170" spans="1:27" ht="12">
      <c r="A170" s="96"/>
      <c r="B170" s="96"/>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6"/>
    </row>
    <row r="171" spans="1:27" ht="12">
      <c r="A171" s="96"/>
      <c r="B171" s="96"/>
      <c r="C171" s="96"/>
      <c r="D171" s="96"/>
      <c r="E171" s="96"/>
      <c r="F171" s="96"/>
      <c r="G171" s="96"/>
      <c r="H171" s="96"/>
      <c r="I171" s="96"/>
      <c r="J171" s="96"/>
      <c r="K171" s="96"/>
      <c r="L171" s="96"/>
      <c r="M171" s="96"/>
      <c r="N171" s="96"/>
      <c r="O171" s="96"/>
      <c r="P171" s="96"/>
      <c r="Q171" s="96"/>
      <c r="R171" s="96"/>
      <c r="S171" s="96"/>
      <c r="T171" s="96"/>
      <c r="U171" s="96"/>
      <c r="V171" s="96"/>
      <c r="W171" s="96"/>
      <c r="X171" s="96"/>
      <c r="Y171" s="96"/>
      <c r="Z171" s="96"/>
      <c r="AA171" s="96"/>
    </row>
    <row r="172" spans="1:27" ht="12">
      <c r="A172" s="96"/>
      <c r="B172" s="96"/>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row>
    <row r="173" spans="1:27" ht="12">
      <c r="A173" s="96"/>
      <c r="B173" s="96"/>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row>
    <row r="174" spans="1:27" ht="12">
      <c r="A174" s="96"/>
      <c r="B174" s="96"/>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row>
    <row r="175" spans="1:27" ht="12">
      <c r="A175" s="96"/>
      <c r="B175" s="96"/>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c r="AA175" s="96"/>
    </row>
    <row r="176" spans="1:27" ht="12">
      <c r="A176" s="96"/>
      <c r="B176" s="96"/>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c r="AA176" s="96"/>
    </row>
    <row r="177" spans="1:27" ht="12">
      <c r="A177" s="96"/>
      <c r="B177" s="96"/>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row>
    <row r="178" spans="1:27" ht="12">
      <c r="A178" s="96"/>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row>
    <row r="179" spans="1:27" ht="12">
      <c r="A179" s="96"/>
      <c r="B179" s="96"/>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6"/>
    </row>
    <row r="180" spans="1:27" ht="12">
      <c r="A180" s="96"/>
      <c r="B180" s="96"/>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c r="AA180" s="96"/>
    </row>
    <row r="181" spans="1:27" ht="12">
      <c r="A181" s="96"/>
      <c r="B181" s="96"/>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row>
    <row r="182" spans="1:27" ht="12">
      <c r="A182" s="96"/>
      <c r="B182" s="96"/>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c r="AA182" s="96"/>
    </row>
    <row r="183" spans="1:27" ht="12">
      <c r="A183" s="96"/>
      <c r="B183" s="96"/>
      <c r="C183" s="96"/>
      <c r="D183" s="96"/>
      <c r="E183" s="96"/>
      <c r="F183" s="96"/>
      <c r="G183" s="96"/>
      <c r="H183" s="96"/>
      <c r="I183" s="96"/>
      <c r="J183" s="96"/>
      <c r="K183" s="96"/>
      <c r="L183" s="96"/>
      <c r="M183" s="96"/>
      <c r="N183" s="96"/>
      <c r="O183" s="96"/>
      <c r="P183" s="96"/>
      <c r="Q183" s="96"/>
      <c r="R183" s="96"/>
      <c r="S183" s="96"/>
      <c r="T183" s="96"/>
      <c r="U183" s="96"/>
      <c r="V183" s="96"/>
      <c r="W183" s="96"/>
      <c r="X183" s="96"/>
      <c r="Y183" s="96"/>
      <c r="Z183" s="96"/>
      <c r="AA183" s="96"/>
    </row>
    <row r="184" spans="1:27" ht="12">
      <c r="A184" s="96"/>
      <c r="B184" s="96"/>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c r="AA184" s="96"/>
    </row>
    <row r="185" spans="1:27" ht="12">
      <c r="A185" s="96"/>
      <c r="B185" s="96"/>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c r="AA185" s="96"/>
    </row>
    <row r="186" spans="3:27" ht="12">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row>
    <row r="187" spans="3:27" ht="12">
      <c r="C187" s="96"/>
      <c r="D187" s="96"/>
      <c r="E187" s="96"/>
      <c r="F187" s="96"/>
      <c r="G187" s="96"/>
      <c r="H187" s="96"/>
      <c r="I187" s="96"/>
      <c r="J187" s="96"/>
      <c r="K187" s="96"/>
      <c r="L187" s="96"/>
      <c r="M187" s="96"/>
      <c r="N187" s="96"/>
      <c r="O187" s="96"/>
      <c r="P187" s="96"/>
      <c r="Q187" s="96"/>
      <c r="R187" s="96"/>
      <c r="S187" s="96"/>
      <c r="T187" s="96"/>
      <c r="U187" s="96"/>
      <c r="V187" s="96"/>
      <c r="W187" s="96"/>
      <c r="X187" s="96"/>
      <c r="Y187" s="96"/>
      <c r="Z187" s="96"/>
      <c r="AA187" s="96"/>
    </row>
    <row r="188" spans="3:27" ht="12">
      <c r="C188" s="96"/>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row>
    <row r="189" spans="3:27" ht="12">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c r="AA189" s="96"/>
    </row>
    <row r="190" spans="3:27" ht="12">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c r="AA190" s="96"/>
    </row>
    <row r="191" spans="3:27" ht="12">
      <c r="C191" s="96"/>
      <c r="D191" s="96"/>
      <c r="E191" s="96"/>
      <c r="F191" s="96"/>
      <c r="G191" s="96"/>
      <c r="H191" s="96"/>
      <c r="I191" s="96"/>
      <c r="J191" s="96"/>
      <c r="K191" s="96"/>
      <c r="L191" s="96"/>
      <c r="M191" s="96"/>
      <c r="N191" s="96"/>
      <c r="O191" s="96"/>
      <c r="P191" s="96"/>
      <c r="Q191" s="96"/>
      <c r="R191" s="96"/>
      <c r="S191" s="96"/>
      <c r="T191" s="96"/>
      <c r="U191" s="96"/>
      <c r="V191" s="96"/>
      <c r="W191" s="96"/>
      <c r="X191" s="96"/>
      <c r="Y191" s="96"/>
      <c r="Z191" s="96"/>
      <c r="AA191" s="96"/>
    </row>
    <row r="192" spans="3:27" ht="12">
      <c r="C192" s="96"/>
      <c r="D192" s="96"/>
      <c r="E192" s="96"/>
      <c r="F192" s="96"/>
      <c r="G192" s="96"/>
      <c r="H192" s="96"/>
      <c r="I192" s="96"/>
      <c r="J192" s="96"/>
      <c r="K192" s="96"/>
      <c r="L192" s="96"/>
      <c r="M192" s="96"/>
      <c r="N192" s="96"/>
      <c r="O192" s="96"/>
      <c r="P192" s="96"/>
      <c r="Q192" s="96"/>
      <c r="R192" s="96"/>
      <c r="S192" s="96"/>
      <c r="T192" s="96"/>
      <c r="U192" s="96"/>
      <c r="V192" s="96"/>
      <c r="W192" s="96"/>
      <c r="X192" s="96"/>
      <c r="Y192" s="96"/>
      <c r="Z192" s="96"/>
      <c r="AA192" s="96"/>
    </row>
    <row r="193" spans="3:27" ht="12">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c r="AA193" s="96"/>
    </row>
    <row r="194" spans="3:27" ht="12">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c r="AA194" s="96"/>
    </row>
    <row r="195" spans="3:27" ht="12">
      <c r="C195" s="96"/>
      <c r="D195" s="96"/>
      <c r="E195" s="96"/>
      <c r="F195" s="96"/>
      <c r="G195" s="96"/>
      <c r="H195" s="96"/>
      <c r="I195" s="96"/>
      <c r="J195" s="96"/>
      <c r="K195" s="96"/>
      <c r="L195" s="96"/>
      <c r="M195" s="96"/>
      <c r="N195" s="96"/>
      <c r="O195" s="96"/>
      <c r="P195" s="96"/>
      <c r="Q195" s="96"/>
      <c r="R195" s="96"/>
      <c r="S195" s="96"/>
      <c r="T195" s="96"/>
      <c r="U195" s="96"/>
      <c r="V195" s="96"/>
      <c r="W195" s="96"/>
      <c r="X195" s="96"/>
      <c r="Y195" s="96"/>
      <c r="Z195" s="96"/>
      <c r="AA195" s="96"/>
    </row>
    <row r="196" spans="3:27" ht="12">
      <c r="C196" s="96"/>
      <c r="D196" s="96"/>
      <c r="E196" s="96"/>
      <c r="F196" s="96"/>
      <c r="G196" s="96"/>
      <c r="H196" s="96"/>
      <c r="I196" s="96"/>
      <c r="J196" s="96"/>
      <c r="K196" s="96"/>
      <c r="L196" s="96"/>
      <c r="M196" s="96"/>
      <c r="N196" s="96"/>
      <c r="O196" s="96"/>
      <c r="P196" s="96"/>
      <c r="Q196" s="96"/>
      <c r="R196" s="96"/>
      <c r="S196" s="96"/>
      <c r="T196" s="96"/>
      <c r="U196" s="96"/>
      <c r="V196" s="96"/>
      <c r="W196" s="96"/>
      <c r="X196" s="96"/>
      <c r="Y196" s="96"/>
      <c r="Z196" s="96"/>
      <c r="AA196" s="96"/>
    </row>
    <row r="197" spans="3:27" ht="12">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c r="AA197" s="96"/>
    </row>
    <row r="198" spans="3:27" ht="12">
      <c r="C198" s="96"/>
      <c r="D198" s="96"/>
      <c r="E198" s="96"/>
      <c r="F198" s="96"/>
      <c r="G198" s="96"/>
      <c r="H198" s="96"/>
      <c r="I198" s="96"/>
      <c r="J198" s="96"/>
      <c r="K198" s="96"/>
      <c r="L198" s="96"/>
      <c r="M198" s="96"/>
      <c r="N198" s="96"/>
      <c r="O198" s="96"/>
      <c r="P198" s="96"/>
      <c r="Q198" s="96"/>
      <c r="R198" s="96"/>
      <c r="S198" s="96"/>
      <c r="T198" s="96"/>
      <c r="U198" s="96"/>
      <c r="V198" s="96"/>
      <c r="W198" s="96"/>
      <c r="X198" s="96"/>
      <c r="Y198" s="96"/>
      <c r="Z198" s="96"/>
      <c r="AA198" s="96"/>
    </row>
    <row r="199" ht="12">
      <c r="F199" s="105"/>
    </row>
  </sheetData>
  <sheetProtection password="CC48" sheet="1" objects="1" scenarios="1"/>
  <mergeCells count="4">
    <mergeCell ref="A78:A81"/>
    <mergeCell ref="A1:A2"/>
    <mergeCell ref="B1:M1"/>
    <mergeCell ref="B2:M2"/>
  </mergeCells>
  <printOptions gridLines="1"/>
  <pageMargins left="0.29" right="0.2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S121"/>
  <sheetViews>
    <sheetView workbookViewId="0" topLeftCell="A1">
      <pane xSplit="2" ySplit="4" topLeftCell="C5" activePane="bottomRight" state="frozen"/>
      <selection pane="topRight" activeCell="C1" sqref="C1"/>
      <selection pane="bottomLeft" activeCell="A5" sqref="A5"/>
      <selection pane="bottomRight" activeCell="A12" sqref="A12"/>
    </sheetView>
  </sheetViews>
  <sheetFormatPr defaultColWidth="8.75390625" defaultRowHeight="12" outlineLevelRow="1"/>
  <cols>
    <col min="1" max="1" width="29.875" style="0" customWidth="1"/>
    <col min="2" max="3" width="11.375" style="0" customWidth="1"/>
    <col min="4" max="4" width="11.25390625" style="0" customWidth="1"/>
    <col min="5" max="12" width="11.375" style="0" customWidth="1"/>
    <col min="13" max="13" width="28.125" style="0" customWidth="1"/>
    <col min="14" max="14" width="14.375" style="0" customWidth="1"/>
    <col min="15" max="15" width="28.00390625" style="0" customWidth="1"/>
    <col min="21" max="21" width="9.875" style="0" customWidth="1"/>
  </cols>
  <sheetData>
    <row r="1" spans="1:18" ht="34.5" customHeight="1" thickBot="1">
      <c r="A1" s="515" t="s">
        <v>131</v>
      </c>
      <c r="B1" s="516"/>
      <c r="C1" s="523" t="s">
        <v>231</v>
      </c>
      <c r="D1" s="523"/>
      <c r="E1" s="523"/>
      <c r="F1" s="523"/>
      <c r="G1" s="523"/>
      <c r="H1" s="523"/>
      <c r="I1" s="523"/>
      <c r="J1" s="523"/>
      <c r="K1" s="523"/>
      <c r="L1" s="524"/>
      <c r="M1" s="29"/>
      <c r="N1" s="29"/>
      <c r="O1" s="29"/>
      <c r="P1" s="29"/>
      <c r="Q1" s="29"/>
      <c r="R1" s="29"/>
    </row>
    <row r="2" spans="1:18" ht="36.75" customHeight="1" thickBot="1">
      <c r="A2" s="517"/>
      <c r="B2" s="518"/>
      <c r="C2" s="519" t="s">
        <v>3</v>
      </c>
      <c r="D2" s="520"/>
      <c r="E2" s="520"/>
      <c r="F2" s="520"/>
      <c r="G2" s="520"/>
      <c r="H2" s="520"/>
      <c r="I2" s="520"/>
      <c r="J2" s="520"/>
      <c r="K2" s="520"/>
      <c r="L2" s="520"/>
      <c r="M2" s="29"/>
      <c r="N2" s="29"/>
      <c r="O2" s="29"/>
      <c r="P2" s="29"/>
      <c r="Q2" s="29"/>
      <c r="R2" s="29"/>
    </row>
    <row r="3" spans="1:19" ht="41.25" customHeight="1">
      <c r="A3" s="525" t="s">
        <v>164</v>
      </c>
      <c r="B3" s="532" t="s">
        <v>132</v>
      </c>
      <c r="C3" s="527" t="s">
        <v>303</v>
      </c>
      <c r="D3" s="528"/>
      <c r="E3" s="529" t="s">
        <v>4</v>
      </c>
      <c r="F3" s="529"/>
      <c r="G3" s="530" t="s">
        <v>302</v>
      </c>
      <c r="H3" s="530"/>
      <c r="I3" s="531" t="s">
        <v>5</v>
      </c>
      <c r="J3" s="531"/>
      <c r="K3" s="521" t="s">
        <v>53</v>
      </c>
      <c r="L3" s="522"/>
      <c r="M3" s="29"/>
      <c r="N3" s="29"/>
      <c r="O3" s="29"/>
      <c r="P3" s="29"/>
      <c r="Q3" s="29"/>
      <c r="R3" s="29"/>
      <c r="S3" s="29"/>
    </row>
    <row r="4" spans="1:19" ht="40.5" customHeight="1" thickBot="1">
      <c r="A4" s="526"/>
      <c r="B4" s="533"/>
      <c r="C4" s="180" t="s">
        <v>170</v>
      </c>
      <c r="D4" s="181" t="s">
        <v>198</v>
      </c>
      <c r="E4" s="220" t="s">
        <v>170</v>
      </c>
      <c r="F4" s="220" t="s">
        <v>199</v>
      </c>
      <c r="G4" s="224" t="s">
        <v>170</v>
      </c>
      <c r="H4" s="224" t="s">
        <v>199</v>
      </c>
      <c r="I4" s="229" t="s">
        <v>170</v>
      </c>
      <c r="J4" s="229" t="s">
        <v>199</v>
      </c>
      <c r="K4" s="234" t="s">
        <v>170</v>
      </c>
      <c r="L4" s="234" t="s">
        <v>199</v>
      </c>
      <c r="M4" s="29"/>
      <c r="N4" s="29"/>
      <c r="O4" s="29"/>
      <c r="P4" s="29"/>
      <c r="Q4" s="29"/>
      <c r="R4" s="29"/>
      <c r="S4" s="29"/>
    </row>
    <row r="5" spans="1:19" ht="14.25" customHeight="1">
      <c r="A5" s="504" t="s">
        <v>6</v>
      </c>
      <c r="B5" s="505" t="s">
        <v>177</v>
      </c>
      <c r="C5" s="371">
        <v>600</v>
      </c>
      <c r="D5" s="372">
        <v>200</v>
      </c>
      <c r="E5" s="373">
        <v>350</v>
      </c>
      <c r="F5" s="374">
        <v>116</v>
      </c>
      <c r="G5" s="375"/>
      <c r="H5" s="376"/>
      <c r="I5" s="377"/>
      <c r="J5" s="378"/>
      <c r="K5" s="235">
        <f>SUM(C5+E5+G5+I5)</f>
        <v>950</v>
      </c>
      <c r="L5" s="236">
        <f>SUM(D5+F5+H5+J5)</f>
        <v>316</v>
      </c>
      <c r="M5" s="240" t="s">
        <v>182</v>
      </c>
      <c r="N5" s="241" t="s">
        <v>180</v>
      </c>
      <c r="O5" s="29"/>
      <c r="P5" s="29"/>
      <c r="Q5" s="29"/>
      <c r="R5" s="29"/>
      <c r="S5" s="29"/>
    </row>
    <row r="6" spans="1:19" ht="14.25">
      <c r="A6" s="504" t="s">
        <v>7</v>
      </c>
      <c r="B6" s="505" t="s">
        <v>272</v>
      </c>
      <c r="C6" s="379">
        <v>3600</v>
      </c>
      <c r="D6" s="380">
        <v>450</v>
      </c>
      <c r="E6" s="381">
        <v>800</v>
      </c>
      <c r="F6" s="382">
        <v>100</v>
      </c>
      <c r="G6" s="383">
        <v>525</v>
      </c>
      <c r="H6" s="384">
        <v>75</v>
      </c>
      <c r="I6" s="385">
        <v>450</v>
      </c>
      <c r="J6" s="386">
        <v>50</v>
      </c>
      <c r="K6" s="235">
        <f>SUM(C6+E6+G6+I6)</f>
        <v>5375</v>
      </c>
      <c r="L6" s="236">
        <f>SUM(D6+F6+H6+J6)</f>
        <v>675</v>
      </c>
      <c r="M6" s="242" t="s">
        <v>157</v>
      </c>
      <c r="N6" s="427">
        <f>C49</f>
        <v>100601.37</v>
      </c>
      <c r="O6" s="29"/>
      <c r="P6" s="29"/>
      <c r="Q6" s="29"/>
      <c r="R6" s="29"/>
      <c r="S6" s="29"/>
    </row>
    <row r="7" spans="1:19" ht="14.25">
      <c r="A7" s="504" t="s">
        <v>8</v>
      </c>
      <c r="B7" s="505" t="s">
        <v>273</v>
      </c>
      <c r="C7" s="379">
        <v>11570</v>
      </c>
      <c r="D7" s="380">
        <v>4700</v>
      </c>
      <c r="E7" s="381">
        <v>3548.25</v>
      </c>
      <c r="F7" s="382">
        <v>1577</v>
      </c>
      <c r="G7" s="383">
        <v>612</v>
      </c>
      <c r="H7" s="384">
        <v>325</v>
      </c>
      <c r="I7" s="385">
        <v>350</v>
      </c>
      <c r="J7" s="386">
        <v>175</v>
      </c>
      <c r="K7" s="235">
        <f aca="true" t="shared" si="0" ref="K7:K47">SUM(C7+E7+G7+I7)</f>
        <v>16080.25</v>
      </c>
      <c r="L7" s="236">
        <f aca="true" t="shared" si="1" ref="L7:L47">SUM(D7+F7+H7+J7)</f>
        <v>6777</v>
      </c>
      <c r="M7" s="242" t="s">
        <v>32</v>
      </c>
      <c r="N7" s="427">
        <f>E49</f>
        <v>60820.25</v>
      </c>
      <c r="O7" s="29"/>
      <c r="P7" s="29"/>
      <c r="Q7" s="29"/>
      <c r="R7" s="29"/>
      <c r="S7" s="29"/>
    </row>
    <row r="8" spans="1:19" ht="14.25">
      <c r="A8" s="504" t="s">
        <v>269</v>
      </c>
      <c r="B8" s="505" t="s">
        <v>274</v>
      </c>
      <c r="C8" s="379">
        <v>2100</v>
      </c>
      <c r="D8" s="380">
        <v>700</v>
      </c>
      <c r="E8" s="381"/>
      <c r="F8" s="382"/>
      <c r="G8" s="383"/>
      <c r="H8" s="384"/>
      <c r="I8" s="385"/>
      <c r="J8" s="386"/>
      <c r="K8" s="235">
        <f t="shared" si="0"/>
        <v>2100</v>
      </c>
      <c r="L8" s="236">
        <f t="shared" si="1"/>
        <v>700</v>
      </c>
      <c r="M8" s="242" t="s">
        <v>126</v>
      </c>
      <c r="N8" s="427">
        <f>G49</f>
        <v>9263.5</v>
      </c>
      <c r="O8" s="29"/>
      <c r="P8" s="29"/>
      <c r="Q8" s="29"/>
      <c r="R8" s="29"/>
      <c r="S8" s="29"/>
    </row>
    <row r="9" spans="1:19" ht="14.25">
      <c r="A9" s="504" t="s">
        <v>9</v>
      </c>
      <c r="B9" s="505" t="s">
        <v>177</v>
      </c>
      <c r="C9" s="379">
        <v>1000</v>
      </c>
      <c r="D9" s="380">
        <v>200</v>
      </c>
      <c r="E9" s="381">
        <v>290</v>
      </c>
      <c r="F9" s="382">
        <v>58</v>
      </c>
      <c r="G9" s="383"/>
      <c r="H9" s="384"/>
      <c r="I9" s="385"/>
      <c r="J9" s="386"/>
      <c r="K9" s="235">
        <f t="shared" si="0"/>
        <v>1290</v>
      </c>
      <c r="L9" s="236">
        <f t="shared" si="1"/>
        <v>258</v>
      </c>
      <c r="M9" s="242" t="s">
        <v>33</v>
      </c>
      <c r="N9" s="427">
        <f>I49</f>
        <v>1801</v>
      </c>
      <c r="O9" s="29"/>
      <c r="P9" s="29"/>
      <c r="Q9" s="29"/>
      <c r="R9" s="29"/>
      <c r="S9" s="29"/>
    </row>
    <row r="10" spans="1:19" ht="15" thickBot="1">
      <c r="A10" s="504" t="s">
        <v>289</v>
      </c>
      <c r="B10" s="505" t="s">
        <v>317</v>
      </c>
      <c r="C10" s="379">
        <v>1200</v>
      </c>
      <c r="D10" s="380">
        <v>800</v>
      </c>
      <c r="E10" s="381">
        <v>1687</v>
      </c>
      <c r="F10" s="382">
        <v>964</v>
      </c>
      <c r="G10" s="383"/>
      <c r="H10" s="384"/>
      <c r="I10" s="385"/>
      <c r="J10" s="386"/>
      <c r="K10" s="235">
        <f t="shared" si="0"/>
        <v>2887</v>
      </c>
      <c r="L10" s="236">
        <f t="shared" si="1"/>
        <v>1764</v>
      </c>
      <c r="M10" s="243" t="s">
        <v>53</v>
      </c>
      <c r="N10" s="428">
        <f>SUM(N6:N9)</f>
        <v>172486.12</v>
      </c>
      <c r="O10" s="426"/>
      <c r="P10" s="29"/>
      <c r="Q10" s="29"/>
      <c r="R10" s="29"/>
      <c r="S10" s="29"/>
    </row>
    <row r="11" spans="1:19" ht="15.75" thickBot="1" thickTop="1">
      <c r="A11" s="504" t="s">
        <v>10</v>
      </c>
      <c r="B11" s="505" t="s">
        <v>317</v>
      </c>
      <c r="C11" s="379">
        <v>600</v>
      </c>
      <c r="D11" s="380">
        <v>200</v>
      </c>
      <c r="E11" s="381">
        <v>129</v>
      </c>
      <c r="F11" s="382">
        <v>43</v>
      </c>
      <c r="G11" s="383"/>
      <c r="H11" s="384"/>
      <c r="I11" s="385"/>
      <c r="J11" s="386"/>
      <c r="K11" s="235">
        <f t="shared" si="0"/>
        <v>729</v>
      </c>
      <c r="L11" s="236">
        <f t="shared" si="1"/>
        <v>243</v>
      </c>
      <c r="M11" s="245" t="s">
        <v>229</v>
      </c>
      <c r="N11" s="431">
        <v>2000</v>
      </c>
      <c r="O11" s="426" t="s">
        <v>76</v>
      </c>
      <c r="P11" s="29"/>
      <c r="Q11" s="29"/>
      <c r="R11" s="29"/>
      <c r="S11" s="29"/>
    </row>
    <row r="12" spans="1:19" ht="15.75" thickBot="1" thickTop="1">
      <c r="A12" s="504" t="s">
        <v>306</v>
      </c>
      <c r="B12" s="505" t="s">
        <v>273</v>
      </c>
      <c r="C12" s="379">
        <v>3000</v>
      </c>
      <c r="D12" s="380">
        <v>1500</v>
      </c>
      <c r="E12" s="381">
        <v>1552</v>
      </c>
      <c r="F12" s="382">
        <v>776</v>
      </c>
      <c r="G12" s="383"/>
      <c r="H12" s="384"/>
      <c r="I12" s="385"/>
      <c r="J12" s="386"/>
      <c r="K12" s="235">
        <f t="shared" si="0"/>
        <v>4552</v>
      </c>
      <c r="L12" s="236">
        <f t="shared" si="1"/>
        <v>2276</v>
      </c>
      <c r="M12" s="245" t="s">
        <v>125</v>
      </c>
      <c r="N12" s="431">
        <v>500</v>
      </c>
      <c r="O12" s="426" t="s">
        <v>76</v>
      </c>
      <c r="P12" s="29"/>
      <c r="Q12" s="29"/>
      <c r="R12" s="29"/>
      <c r="S12" s="29"/>
    </row>
    <row r="13" spans="1:19" ht="15.75" thickBot="1" thickTop="1">
      <c r="A13" s="504" t="s">
        <v>290</v>
      </c>
      <c r="B13" s="505" t="s">
        <v>275</v>
      </c>
      <c r="C13" s="379">
        <v>1751</v>
      </c>
      <c r="D13" s="380">
        <v>875</v>
      </c>
      <c r="E13" s="381">
        <v>1272</v>
      </c>
      <c r="F13" s="382">
        <v>636</v>
      </c>
      <c r="G13" s="383"/>
      <c r="H13" s="384"/>
      <c r="I13" s="385"/>
      <c r="J13" s="386"/>
      <c r="K13" s="235">
        <f t="shared" si="0"/>
        <v>3023</v>
      </c>
      <c r="L13" s="236">
        <f t="shared" si="1"/>
        <v>1511</v>
      </c>
      <c r="M13" s="245" t="s">
        <v>193</v>
      </c>
      <c r="N13" s="431">
        <v>600</v>
      </c>
      <c r="O13" s="426" t="s">
        <v>76</v>
      </c>
      <c r="P13" s="29"/>
      <c r="Q13" s="29"/>
      <c r="R13" s="29"/>
      <c r="S13" s="29"/>
    </row>
    <row r="14" spans="1:19" ht="15.75" thickBot="1" thickTop="1">
      <c r="A14" s="504" t="s">
        <v>94</v>
      </c>
      <c r="B14" s="505" t="s">
        <v>0</v>
      </c>
      <c r="C14" s="379">
        <v>900</v>
      </c>
      <c r="D14" s="380">
        <v>720</v>
      </c>
      <c r="E14" s="381">
        <v>410</v>
      </c>
      <c r="F14" s="382">
        <v>328</v>
      </c>
      <c r="G14" s="383"/>
      <c r="H14" s="384"/>
      <c r="I14" s="385"/>
      <c r="J14" s="386"/>
      <c r="K14" s="235">
        <f t="shared" si="0"/>
        <v>1310</v>
      </c>
      <c r="L14" s="236">
        <f t="shared" si="1"/>
        <v>1048</v>
      </c>
      <c r="M14" s="245" t="s">
        <v>150</v>
      </c>
      <c r="N14" s="431">
        <v>500</v>
      </c>
      <c r="O14" s="426" t="s">
        <v>76</v>
      </c>
      <c r="P14" s="29"/>
      <c r="Q14" s="29"/>
      <c r="R14" s="29"/>
      <c r="S14" s="29"/>
    </row>
    <row r="15" spans="1:19" ht="15.75" thickBot="1" thickTop="1">
      <c r="A15" s="504" t="s">
        <v>11</v>
      </c>
      <c r="B15" s="505" t="s">
        <v>0</v>
      </c>
      <c r="C15" s="379">
        <v>342</v>
      </c>
      <c r="D15" s="380">
        <v>225</v>
      </c>
      <c r="E15" s="381">
        <v>70</v>
      </c>
      <c r="F15" s="382">
        <v>46</v>
      </c>
      <c r="G15" s="383">
        <v>285</v>
      </c>
      <c r="H15" s="384">
        <v>200</v>
      </c>
      <c r="I15" s="385">
        <v>112</v>
      </c>
      <c r="J15" s="386">
        <v>75</v>
      </c>
      <c r="K15" s="235">
        <f t="shared" si="0"/>
        <v>809</v>
      </c>
      <c r="L15" s="236">
        <f t="shared" si="1"/>
        <v>546</v>
      </c>
      <c r="M15" s="244" t="s">
        <v>181</v>
      </c>
      <c r="N15" s="246">
        <f>SUM(N10:N14)</f>
        <v>176086.12</v>
      </c>
      <c r="O15" s="426"/>
      <c r="P15" s="29"/>
      <c r="Q15" s="29"/>
      <c r="R15" s="29"/>
      <c r="S15" s="29"/>
    </row>
    <row r="16" spans="1:19" ht="14.25">
      <c r="A16" s="504" t="s">
        <v>276</v>
      </c>
      <c r="B16" s="505" t="s">
        <v>319</v>
      </c>
      <c r="C16" s="379">
        <v>2450</v>
      </c>
      <c r="D16" s="380">
        <v>1200</v>
      </c>
      <c r="E16" s="381">
        <v>200</v>
      </c>
      <c r="F16" s="382">
        <v>100</v>
      </c>
      <c r="G16" s="383">
        <v>4165</v>
      </c>
      <c r="H16" s="384">
        <v>2380</v>
      </c>
      <c r="I16" s="385">
        <v>20</v>
      </c>
      <c r="J16" s="386">
        <v>24</v>
      </c>
      <c r="K16" s="235">
        <f t="shared" si="0"/>
        <v>6835</v>
      </c>
      <c r="L16" s="236">
        <f t="shared" si="1"/>
        <v>3704</v>
      </c>
      <c r="N16" s="281"/>
      <c r="O16" s="29"/>
      <c r="P16" s="29"/>
      <c r="Q16" s="29"/>
      <c r="R16" s="29"/>
      <c r="S16" s="29"/>
    </row>
    <row r="17" spans="1:19" ht="14.25">
      <c r="A17" s="504" t="s">
        <v>12</v>
      </c>
      <c r="B17" s="505" t="s">
        <v>0</v>
      </c>
      <c r="C17" s="379">
        <v>1712</v>
      </c>
      <c r="D17" s="380">
        <v>856</v>
      </c>
      <c r="E17" s="381">
        <v>2388</v>
      </c>
      <c r="F17" s="382">
        <v>1194</v>
      </c>
      <c r="G17" s="383">
        <v>997.5</v>
      </c>
      <c r="H17" s="384">
        <v>700</v>
      </c>
      <c r="I17" s="385"/>
      <c r="J17" s="386"/>
      <c r="K17" s="235">
        <f t="shared" si="0"/>
        <v>5097.5</v>
      </c>
      <c r="L17" s="236">
        <f t="shared" si="1"/>
        <v>2750</v>
      </c>
      <c r="M17" s="29"/>
      <c r="N17" s="29"/>
      <c r="O17" s="29"/>
      <c r="P17" s="29"/>
      <c r="Q17" s="29"/>
      <c r="R17" s="29"/>
      <c r="S17" s="29"/>
    </row>
    <row r="18" spans="1:19" ht="14.25">
      <c r="A18" s="504" t="s">
        <v>96</v>
      </c>
      <c r="B18" s="505" t="s">
        <v>0</v>
      </c>
      <c r="C18" s="379">
        <v>1840</v>
      </c>
      <c r="D18" s="380">
        <v>1600</v>
      </c>
      <c r="E18" s="381">
        <v>431</v>
      </c>
      <c r="F18" s="382">
        <v>375</v>
      </c>
      <c r="G18" s="383"/>
      <c r="H18" s="384"/>
      <c r="I18" s="385"/>
      <c r="J18" s="386"/>
      <c r="K18" s="235">
        <f t="shared" si="0"/>
        <v>2271</v>
      </c>
      <c r="L18" s="236">
        <f t="shared" si="1"/>
        <v>1975</v>
      </c>
      <c r="M18" s="29"/>
      <c r="N18" s="29"/>
      <c r="O18" s="29"/>
      <c r="P18" s="29"/>
      <c r="Q18" s="29"/>
      <c r="R18" s="29"/>
      <c r="S18" s="29"/>
    </row>
    <row r="19" spans="1:19" ht="14.25">
      <c r="A19" s="504" t="s">
        <v>162</v>
      </c>
      <c r="B19" s="505" t="s">
        <v>177</v>
      </c>
      <c r="C19" s="379">
        <v>2000</v>
      </c>
      <c r="D19" s="380">
        <v>800</v>
      </c>
      <c r="E19" s="381">
        <v>1063</v>
      </c>
      <c r="F19" s="382">
        <v>425</v>
      </c>
      <c r="G19" s="383"/>
      <c r="H19" s="384"/>
      <c r="I19" s="385"/>
      <c r="J19" s="386"/>
      <c r="K19" s="235">
        <f t="shared" si="0"/>
        <v>3063</v>
      </c>
      <c r="L19" s="236">
        <f t="shared" si="1"/>
        <v>1225</v>
      </c>
      <c r="M19" s="29"/>
      <c r="N19" s="29"/>
      <c r="O19" s="29"/>
      <c r="P19" s="29"/>
      <c r="Q19" s="29"/>
      <c r="R19" s="29"/>
      <c r="S19" s="29"/>
    </row>
    <row r="20" spans="1:19" ht="14.25">
      <c r="A20" s="504" t="s">
        <v>163</v>
      </c>
      <c r="B20" s="505" t="s">
        <v>0</v>
      </c>
      <c r="C20" s="379">
        <v>980</v>
      </c>
      <c r="D20" s="380">
        <v>467</v>
      </c>
      <c r="E20" s="381">
        <v>274</v>
      </c>
      <c r="F20" s="382">
        <v>137</v>
      </c>
      <c r="G20" s="383"/>
      <c r="H20" s="384"/>
      <c r="I20" s="385"/>
      <c r="J20" s="386"/>
      <c r="K20" s="235">
        <f t="shared" si="0"/>
        <v>1254</v>
      </c>
      <c r="L20" s="236">
        <f t="shared" si="1"/>
        <v>604</v>
      </c>
      <c r="M20" s="29"/>
      <c r="N20" s="29"/>
      <c r="O20" s="29"/>
      <c r="P20" s="29"/>
      <c r="Q20" s="29"/>
      <c r="R20" s="29"/>
      <c r="S20" s="29"/>
    </row>
    <row r="21" spans="1:19" ht="14.25">
      <c r="A21" s="504" t="s">
        <v>308</v>
      </c>
      <c r="B21" s="505" t="s">
        <v>177</v>
      </c>
      <c r="C21" s="379"/>
      <c r="D21" s="380"/>
      <c r="E21" s="381"/>
      <c r="F21" s="382"/>
      <c r="G21" s="383">
        <v>187.5</v>
      </c>
      <c r="H21" s="384">
        <v>50</v>
      </c>
      <c r="I21" s="385"/>
      <c r="J21" s="386"/>
      <c r="K21" s="235">
        <f t="shared" si="0"/>
        <v>187.5</v>
      </c>
      <c r="L21" s="236">
        <f t="shared" si="1"/>
        <v>50</v>
      </c>
      <c r="M21" s="29"/>
      <c r="N21" s="29"/>
      <c r="O21" s="29"/>
      <c r="P21" s="29"/>
      <c r="Q21" s="29"/>
      <c r="R21" s="29"/>
      <c r="S21" s="29"/>
    </row>
    <row r="22" spans="1:19" ht="14.25">
      <c r="A22" s="504" t="s">
        <v>13</v>
      </c>
      <c r="B22" s="505" t="s">
        <v>0</v>
      </c>
      <c r="C22" s="379">
        <v>3600</v>
      </c>
      <c r="D22" s="380">
        <v>1200</v>
      </c>
      <c r="E22" s="381">
        <v>1641</v>
      </c>
      <c r="F22" s="382">
        <v>580</v>
      </c>
      <c r="G22" s="383"/>
      <c r="H22" s="384"/>
      <c r="I22" s="385"/>
      <c r="J22" s="386"/>
      <c r="K22" s="235">
        <f t="shared" si="0"/>
        <v>5241</v>
      </c>
      <c r="L22" s="236">
        <f t="shared" si="1"/>
        <v>1780</v>
      </c>
      <c r="M22" s="29"/>
      <c r="N22" s="29"/>
      <c r="O22" s="29"/>
      <c r="P22" s="29"/>
      <c r="Q22" s="29"/>
      <c r="R22" s="29"/>
      <c r="S22" s="29"/>
    </row>
    <row r="23" spans="1:19" ht="14.25">
      <c r="A23" s="504" t="s">
        <v>14</v>
      </c>
      <c r="B23" s="505" t="s">
        <v>319</v>
      </c>
      <c r="C23" s="379">
        <v>2454</v>
      </c>
      <c r="D23" s="380">
        <v>1227</v>
      </c>
      <c r="E23" s="381">
        <v>8172</v>
      </c>
      <c r="F23" s="382">
        <v>4086</v>
      </c>
      <c r="G23" s="383">
        <v>1111.5</v>
      </c>
      <c r="H23" s="384">
        <v>780</v>
      </c>
      <c r="I23" s="385"/>
      <c r="J23" s="386"/>
      <c r="K23" s="235">
        <f t="shared" si="0"/>
        <v>11737.5</v>
      </c>
      <c r="L23" s="236">
        <f t="shared" si="1"/>
        <v>6093</v>
      </c>
      <c r="M23" s="29"/>
      <c r="N23" s="29"/>
      <c r="O23" s="29"/>
      <c r="P23" s="29"/>
      <c r="Q23" s="29"/>
      <c r="R23" s="29"/>
      <c r="S23" s="29"/>
    </row>
    <row r="24" spans="1:19" ht="14.25">
      <c r="A24" s="504" t="s">
        <v>15</v>
      </c>
      <c r="B24" s="505" t="s">
        <v>1</v>
      </c>
      <c r="C24" s="379">
        <v>1469.53</v>
      </c>
      <c r="D24" s="380">
        <v>784</v>
      </c>
      <c r="E24" s="381">
        <v>641</v>
      </c>
      <c r="F24" s="382">
        <v>342</v>
      </c>
      <c r="G24" s="383">
        <v>180</v>
      </c>
      <c r="H24" s="384">
        <v>96</v>
      </c>
      <c r="I24" s="385"/>
      <c r="J24" s="386"/>
      <c r="K24" s="235">
        <f t="shared" si="0"/>
        <v>2290.5299999999997</v>
      </c>
      <c r="L24" s="236">
        <f t="shared" si="1"/>
        <v>1222</v>
      </c>
      <c r="M24" s="29"/>
      <c r="N24" s="29"/>
      <c r="O24" s="29"/>
      <c r="P24" s="29"/>
      <c r="Q24" s="29"/>
      <c r="R24" s="29"/>
      <c r="S24" s="29"/>
    </row>
    <row r="25" spans="1:19" ht="14.25">
      <c r="A25" s="504" t="s">
        <v>279</v>
      </c>
      <c r="B25" s="505" t="s">
        <v>0</v>
      </c>
      <c r="C25" s="379">
        <v>1268</v>
      </c>
      <c r="D25" s="380">
        <v>634</v>
      </c>
      <c r="E25" s="381">
        <v>1644</v>
      </c>
      <c r="F25" s="382">
        <v>822</v>
      </c>
      <c r="G25" s="383"/>
      <c r="H25" s="384"/>
      <c r="I25" s="385"/>
      <c r="J25" s="386"/>
      <c r="K25" s="235">
        <f t="shared" si="0"/>
        <v>2912</v>
      </c>
      <c r="L25" s="236">
        <f t="shared" si="1"/>
        <v>1456</v>
      </c>
      <c r="M25" s="29"/>
      <c r="N25" s="29"/>
      <c r="O25" s="29"/>
      <c r="P25" s="29"/>
      <c r="Q25" s="29"/>
      <c r="R25" s="29"/>
      <c r="S25" s="29"/>
    </row>
    <row r="26" spans="1:19" ht="14.25">
      <c r="A26" s="504" t="s">
        <v>283</v>
      </c>
      <c r="B26" s="505" t="s">
        <v>318</v>
      </c>
      <c r="C26" s="379">
        <v>3000</v>
      </c>
      <c r="D26" s="380">
        <v>2000</v>
      </c>
      <c r="E26" s="381">
        <v>720</v>
      </c>
      <c r="F26" s="382">
        <v>480</v>
      </c>
      <c r="G26" s="383"/>
      <c r="H26" s="384"/>
      <c r="I26" s="385"/>
      <c r="J26" s="386"/>
      <c r="K26" s="235">
        <f t="shared" si="0"/>
        <v>3720</v>
      </c>
      <c r="L26" s="236">
        <f t="shared" si="1"/>
        <v>2480</v>
      </c>
      <c r="M26" s="29"/>
      <c r="N26" s="29"/>
      <c r="O26" s="29"/>
      <c r="P26" s="29"/>
      <c r="Q26" s="29"/>
      <c r="R26" s="29"/>
      <c r="S26" s="29"/>
    </row>
    <row r="27" spans="1:19" ht="14.25">
      <c r="A27" s="504" t="s">
        <v>16</v>
      </c>
      <c r="B27" s="505" t="s">
        <v>319</v>
      </c>
      <c r="C27" s="379">
        <v>400</v>
      </c>
      <c r="D27" s="380">
        <v>200</v>
      </c>
      <c r="E27" s="381">
        <v>724</v>
      </c>
      <c r="F27" s="382">
        <v>362</v>
      </c>
      <c r="G27" s="383"/>
      <c r="H27" s="384"/>
      <c r="I27" s="385"/>
      <c r="J27" s="386"/>
      <c r="K27" s="235">
        <f t="shared" si="0"/>
        <v>1124</v>
      </c>
      <c r="L27" s="236">
        <f t="shared" si="1"/>
        <v>562</v>
      </c>
      <c r="M27" s="29"/>
      <c r="N27" s="29"/>
      <c r="O27" s="29"/>
      <c r="P27" s="29"/>
      <c r="Q27" s="29"/>
      <c r="R27" s="29"/>
      <c r="S27" s="29"/>
    </row>
    <row r="28" spans="1:19" ht="14.25">
      <c r="A28" s="504" t="s">
        <v>280</v>
      </c>
      <c r="B28" s="505" t="s">
        <v>177</v>
      </c>
      <c r="C28" s="379">
        <v>3000</v>
      </c>
      <c r="D28" s="380">
        <v>2000</v>
      </c>
      <c r="E28" s="381">
        <v>2383</v>
      </c>
      <c r="F28" s="382">
        <v>1589</v>
      </c>
      <c r="G28" s="383"/>
      <c r="H28" s="384"/>
      <c r="I28" s="385"/>
      <c r="J28" s="386"/>
      <c r="K28" s="235">
        <f t="shared" si="0"/>
        <v>5383</v>
      </c>
      <c r="L28" s="236">
        <f t="shared" si="1"/>
        <v>3589</v>
      </c>
      <c r="M28" s="29"/>
      <c r="N28" s="29"/>
      <c r="O28" s="29"/>
      <c r="P28" s="29"/>
      <c r="Q28" s="29"/>
      <c r="R28" s="29"/>
      <c r="S28" s="29"/>
    </row>
    <row r="29" spans="1:19" ht="14.25">
      <c r="A29" s="504" t="s">
        <v>17</v>
      </c>
      <c r="B29" s="505" t="s">
        <v>319</v>
      </c>
      <c r="C29" s="379">
        <v>300</v>
      </c>
      <c r="D29" s="380">
        <v>200</v>
      </c>
      <c r="E29" s="381">
        <v>254</v>
      </c>
      <c r="F29" s="382">
        <v>127</v>
      </c>
      <c r="G29" s="383"/>
      <c r="H29" s="384"/>
      <c r="I29" s="385">
        <v>432</v>
      </c>
      <c r="J29" s="386">
        <v>288</v>
      </c>
      <c r="K29" s="235">
        <f t="shared" si="0"/>
        <v>986</v>
      </c>
      <c r="L29" s="236">
        <f t="shared" si="1"/>
        <v>615</v>
      </c>
      <c r="M29" s="29"/>
      <c r="N29" s="29"/>
      <c r="O29" s="29"/>
      <c r="P29" s="29"/>
      <c r="Q29" s="29"/>
      <c r="R29" s="29"/>
      <c r="S29" s="29"/>
    </row>
    <row r="30" spans="1:19" ht="14.25">
      <c r="A30" s="504" t="s">
        <v>282</v>
      </c>
      <c r="B30" s="505" t="s">
        <v>77</v>
      </c>
      <c r="C30" s="379"/>
      <c r="D30" s="380"/>
      <c r="E30" s="381"/>
      <c r="F30" s="382"/>
      <c r="G30" s="383"/>
      <c r="H30" s="384"/>
      <c r="I30" s="385"/>
      <c r="J30" s="386"/>
      <c r="K30" s="235">
        <f t="shared" si="0"/>
        <v>0</v>
      </c>
      <c r="L30" s="236">
        <f t="shared" si="1"/>
        <v>0</v>
      </c>
      <c r="M30" s="29"/>
      <c r="N30" s="29"/>
      <c r="O30" s="29"/>
      <c r="P30" s="29"/>
      <c r="Q30" s="29"/>
      <c r="R30" s="29"/>
      <c r="S30" s="29"/>
    </row>
    <row r="31" spans="1:19" ht="14.25">
      <c r="A31" s="504" t="s">
        <v>18</v>
      </c>
      <c r="B31" s="505" t="s">
        <v>0</v>
      </c>
      <c r="C31" s="379">
        <v>1040.62</v>
      </c>
      <c r="D31" s="380">
        <v>390</v>
      </c>
      <c r="E31" s="381"/>
      <c r="F31" s="382"/>
      <c r="G31" s="383"/>
      <c r="H31" s="384"/>
      <c r="I31" s="385"/>
      <c r="J31" s="386"/>
      <c r="K31" s="235">
        <f t="shared" si="0"/>
        <v>1040.62</v>
      </c>
      <c r="L31" s="236">
        <f t="shared" si="1"/>
        <v>390</v>
      </c>
      <c r="M31" s="29"/>
      <c r="N31" s="29"/>
      <c r="O31" s="29"/>
      <c r="P31" s="29"/>
      <c r="Q31" s="29"/>
      <c r="R31" s="29"/>
      <c r="S31" s="29"/>
    </row>
    <row r="32" spans="1:19" ht="14.25">
      <c r="A32" s="504" t="s">
        <v>19</v>
      </c>
      <c r="B32" s="505" t="s">
        <v>0</v>
      </c>
      <c r="C32" s="379">
        <v>1221</v>
      </c>
      <c r="D32" s="380">
        <v>407</v>
      </c>
      <c r="E32" s="381">
        <v>615</v>
      </c>
      <c r="F32" s="382">
        <v>205</v>
      </c>
      <c r="G32" s="383"/>
      <c r="H32" s="384"/>
      <c r="I32" s="385"/>
      <c r="J32" s="386"/>
      <c r="K32" s="235">
        <f t="shared" si="0"/>
        <v>1836</v>
      </c>
      <c r="L32" s="236">
        <f t="shared" si="1"/>
        <v>612</v>
      </c>
      <c r="M32" s="29"/>
      <c r="N32" s="29"/>
      <c r="O32" s="29"/>
      <c r="P32" s="29"/>
      <c r="Q32" s="29"/>
      <c r="R32" s="29"/>
      <c r="S32" s="29"/>
    </row>
    <row r="33" spans="1:19" ht="14.25">
      <c r="A33" s="504" t="s">
        <v>310</v>
      </c>
      <c r="B33" s="505" t="s">
        <v>177</v>
      </c>
      <c r="C33" s="379">
        <v>8000</v>
      </c>
      <c r="D33" s="380">
        <v>4000</v>
      </c>
      <c r="E33" s="381">
        <v>3792</v>
      </c>
      <c r="F33" s="382">
        <v>1896</v>
      </c>
      <c r="G33" s="383"/>
      <c r="H33" s="384"/>
      <c r="I33" s="385"/>
      <c r="J33" s="386"/>
      <c r="K33" s="235">
        <f t="shared" si="0"/>
        <v>11792</v>
      </c>
      <c r="L33" s="236">
        <f t="shared" si="1"/>
        <v>5896</v>
      </c>
      <c r="M33" s="29"/>
      <c r="N33" s="29"/>
      <c r="O33" s="29"/>
      <c r="P33" s="29"/>
      <c r="Q33" s="29"/>
      <c r="R33" s="29"/>
      <c r="S33" s="29"/>
    </row>
    <row r="34" spans="1:19" ht="14.25">
      <c r="A34" s="504" t="s">
        <v>20</v>
      </c>
      <c r="B34" s="505" t="s">
        <v>0</v>
      </c>
      <c r="C34" s="379">
        <v>1400</v>
      </c>
      <c r="D34" s="380">
        <v>700</v>
      </c>
      <c r="E34" s="381">
        <v>504</v>
      </c>
      <c r="F34" s="382">
        <v>252</v>
      </c>
      <c r="G34" s="383"/>
      <c r="H34" s="384"/>
      <c r="I34" s="385"/>
      <c r="J34" s="386"/>
      <c r="K34" s="235">
        <f t="shared" si="0"/>
        <v>1904</v>
      </c>
      <c r="L34" s="236">
        <f t="shared" si="1"/>
        <v>952</v>
      </c>
      <c r="M34" s="29"/>
      <c r="N34" s="29"/>
      <c r="O34" s="29"/>
      <c r="P34" s="29"/>
      <c r="Q34" s="29"/>
      <c r="R34" s="29"/>
      <c r="S34" s="29"/>
    </row>
    <row r="35" spans="1:19" ht="14.25">
      <c r="A35" s="504" t="s">
        <v>320</v>
      </c>
      <c r="B35" s="505" t="s">
        <v>77</v>
      </c>
      <c r="C35" s="379"/>
      <c r="D35" s="380"/>
      <c r="E35" s="381"/>
      <c r="F35" s="382"/>
      <c r="G35" s="383"/>
      <c r="H35" s="384"/>
      <c r="I35" s="385"/>
      <c r="J35" s="386"/>
      <c r="K35" s="235">
        <f t="shared" si="0"/>
        <v>0</v>
      </c>
      <c r="L35" s="236">
        <f t="shared" si="1"/>
        <v>0</v>
      </c>
      <c r="M35" s="29"/>
      <c r="N35" s="29"/>
      <c r="O35" s="29"/>
      <c r="P35" s="29"/>
      <c r="Q35" s="29"/>
      <c r="R35" s="29"/>
      <c r="S35" s="29"/>
    </row>
    <row r="36" spans="1:19" ht="14.25">
      <c r="A36" s="504" t="s">
        <v>21</v>
      </c>
      <c r="B36" s="505" t="s">
        <v>177</v>
      </c>
      <c r="C36" s="379">
        <v>2100</v>
      </c>
      <c r="D36" s="380">
        <v>600</v>
      </c>
      <c r="E36" s="381">
        <v>297</v>
      </c>
      <c r="F36" s="382">
        <v>85</v>
      </c>
      <c r="G36" s="383"/>
      <c r="H36" s="384"/>
      <c r="I36" s="385"/>
      <c r="J36" s="386"/>
      <c r="K36" s="235">
        <f t="shared" si="0"/>
        <v>2397</v>
      </c>
      <c r="L36" s="236">
        <f t="shared" si="1"/>
        <v>685</v>
      </c>
      <c r="M36" s="29"/>
      <c r="N36" s="29"/>
      <c r="O36" s="29"/>
      <c r="P36" s="29"/>
      <c r="Q36" s="29"/>
      <c r="R36" s="29"/>
      <c r="S36" s="29"/>
    </row>
    <row r="37" spans="1:19" ht="14.25">
      <c r="A37" s="504" t="s">
        <v>152</v>
      </c>
      <c r="B37" s="505" t="s">
        <v>77</v>
      </c>
      <c r="C37" s="379"/>
      <c r="D37" s="380"/>
      <c r="E37" s="381"/>
      <c r="F37" s="382"/>
      <c r="G37" s="383"/>
      <c r="H37" s="384"/>
      <c r="I37" s="385"/>
      <c r="J37" s="386"/>
      <c r="K37" s="235">
        <f t="shared" si="0"/>
        <v>0</v>
      </c>
      <c r="L37" s="236">
        <f t="shared" si="1"/>
        <v>0</v>
      </c>
      <c r="M37" s="29"/>
      <c r="N37" s="29"/>
      <c r="O37" s="29"/>
      <c r="P37" s="29"/>
      <c r="Q37" s="29"/>
      <c r="R37" s="29"/>
      <c r="S37" s="29"/>
    </row>
    <row r="38" spans="1:19" ht="14.25">
      <c r="A38" s="504" t="s">
        <v>22</v>
      </c>
      <c r="B38" s="505" t="s">
        <v>177</v>
      </c>
      <c r="C38" s="379">
        <v>3000</v>
      </c>
      <c r="D38" s="380">
        <v>1000</v>
      </c>
      <c r="E38" s="381">
        <v>2211</v>
      </c>
      <c r="F38" s="382">
        <v>737</v>
      </c>
      <c r="G38" s="383"/>
      <c r="H38" s="384"/>
      <c r="I38" s="385"/>
      <c r="J38" s="386"/>
      <c r="K38" s="235">
        <f t="shared" si="0"/>
        <v>5211</v>
      </c>
      <c r="L38" s="236">
        <f t="shared" si="1"/>
        <v>1737</v>
      </c>
      <c r="M38" s="29"/>
      <c r="N38" s="29"/>
      <c r="O38" s="29"/>
      <c r="P38" s="29"/>
      <c r="Q38" s="29"/>
      <c r="R38" s="29"/>
      <c r="S38" s="29"/>
    </row>
    <row r="39" spans="1:19" ht="14.25">
      <c r="A39" s="504" t="s">
        <v>23</v>
      </c>
      <c r="B39" s="505" t="s">
        <v>0</v>
      </c>
      <c r="C39" s="379">
        <v>9296.87</v>
      </c>
      <c r="D39" s="380">
        <v>5837</v>
      </c>
      <c r="E39" s="381">
        <v>5860</v>
      </c>
      <c r="F39" s="382">
        <v>3907</v>
      </c>
      <c r="G39" s="383">
        <v>600</v>
      </c>
      <c r="H39" s="384">
        <v>480</v>
      </c>
      <c r="I39" s="385">
        <v>50</v>
      </c>
      <c r="J39" s="386">
        <v>27</v>
      </c>
      <c r="K39" s="235">
        <f t="shared" si="0"/>
        <v>15806.87</v>
      </c>
      <c r="L39" s="236">
        <f t="shared" si="1"/>
        <v>10251</v>
      </c>
      <c r="M39" s="29"/>
      <c r="N39" s="29"/>
      <c r="O39" s="29"/>
      <c r="P39" s="29"/>
      <c r="Q39" s="29"/>
      <c r="R39" s="29"/>
      <c r="S39" s="29"/>
    </row>
    <row r="40" spans="1:19" ht="14.25">
      <c r="A40" s="504" t="s">
        <v>24</v>
      </c>
      <c r="B40" s="505" t="s">
        <v>77</v>
      </c>
      <c r="C40" s="379"/>
      <c r="D40" s="380"/>
      <c r="E40" s="381"/>
      <c r="F40" s="382"/>
      <c r="G40" s="383"/>
      <c r="H40" s="384"/>
      <c r="I40" s="385"/>
      <c r="J40" s="386"/>
      <c r="K40" s="235">
        <f t="shared" si="0"/>
        <v>0</v>
      </c>
      <c r="L40" s="236">
        <f t="shared" si="1"/>
        <v>0</v>
      </c>
      <c r="M40" s="29"/>
      <c r="N40" s="29"/>
      <c r="O40" s="29"/>
      <c r="P40" s="29"/>
      <c r="Q40" s="29"/>
      <c r="R40" s="29"/>
      <c r="S40" s="29"/>
    </row>
    <row r="41" spans="1:19" ht="14.25">
      <c r="A41" s="504" t="s">
        <v>25</v>
      </c>
      <c r="B41" s="505" t="s">
        <v>0</v>
      </c>
      <c r="C41" s="379">
        <v>5393.85</v>
      </c>
      <c r="D41" s="380">
        <v>3269</v>
      </c>
      <c r="E41" s="381">
        <v>990</v>
      </c>
      <c r="F41" s="382">
        <v>600</v>
      </c>
      <c r="G41" s="383"/>
      <c r="H41" s="384"/>
      <c r="I41" s="385"/>
      <c r="J41" s="386"/>
      <c r="K41" s="235">
        <f t="shared" si="0"/>
        <v>6383.85</v>
      </c>
      <c r="L41" s="236">
        <f t="shared" si="1"/>
        <v>3869</v>
      </c>
      <c r="M41" s="29"/>
      <c r="N41" s="29"/>
      <c r="O41" s="29"/>
      <c r="P41" s="29"/>
      <c r="Q41" s="29"/>
      <c r="R41" s="29"/>
      <c r="S41" s="29"/>
    </row>
    <row r="42" spans="1:19" ht="14.25">
      <c r="A42" s="504" t="s">
        <v>26</v>
      </c>
      <c r="B42" s="505" t="s">
        <v>0</v>
      </c>
      <c r="C42" s="379">
        <v>3412.5</v>
      </c>
      <c r="D42" s="380">
        <v>1050</v>
      </c>
      <c r="E42" s="381">
        <v>2450</v>
      </c>
      <c r="F42" s="382">
        <v>700</v>
      </c>
      <c r="G42" s="383">
        <v>600</v>
      </c>
      <c r="H42" s="384">
        <v>200</v>
      </c>
      <c r="I42" s="385"/>
      <c r="J42" s="386"/>
      <c r="K42" s="235">
        <f t="shared" si="0"/>
        <v>6462.5</v>
      </c>
      <c r="L42" s="236">
        <f t="shared" si="1"/>
        <v>1950</v>
      </c>
      <c r="M42" s="29"/>
      <c r="N42" s="29"/>
      <c r="O42" s="29"/>
      <c r="P42" s="29"/>
      <c r="Q42" s="29"/>
      <c r="R42" s="29"/>
      <c r="S42" s="29"/>
    </row>
    <row r="43" spans="1:19" ht="14.25">
      <c r="A43" s="504" t="s">
        <v>27</v>
      </c>
      <c r="B43" s="505" t="s">
        <v>177</v>
      </c>
      <c r="C43" s="379">
        <v>2000</v>
      </c>
      <c r="D43" s="380">
        <v>800</v>
      </c>
      <c r="E43" s="381">
        <v>4500</v>
      </c>
      <c r="F43" s="382">
        <v>1500</v>
      </c>
      <c r="G43" s="383"/>
      <c r="H43" s="384"/>
      <c r="I43" s="385"/>
      <c r="J43" s="386"/>
      <c r="K43" s="235">
        <f t="shared" si="0"/>
        <v>6500</v>
      </c>
      <c r="L43" s="236">
        <f t="shared" si="1"/>
        <v>2300</v>
      </c>
      <c r="M43" s="29"/>
      <c r="N43" s="29"/>
      <c r="O43" s="29"/>
      <c r="P43" s="29"/>
      <c r="Q43" s="29"/>
      <c r="R43" s="29"/>
      <c r="S43" s="29"/>
    </row>
    <row r="44" spans="1:19" ht="14.25">
      <c r="A44" s="504" t="s">
        <v>28</v>
      </c>
      <c r="B44" s="505" t="s">
        <v>0</v>
      </c>
      <c r="C44" s="379">
        <v>1000</v>
      </c>
      <c r="D44" s="380">
        <v>700</v>
      </c>
      <c r="E44" s="381">
        <v>424</v>
      </c>
      <c r="F44" s="382">
        <v>212</v>
      </c>
      <c r="G44" s="383"/>
      <c r="H44" s="384"/>
      <c r="I44" s="385"/>
      <c r="J44" s="386"/>
      <c r="K44" s="235">
        <f t="shared" si="0"/>
        <v>1424</v>
      </c>
      <c r="L44" s="236">
        <f t="shared" si="1"/>
        <v>912</v>
      </c>
      <c r="M44" s="29"/>
      <c r="N44" s="29"/>
      <c r="O44" s="29"/>
      <c r="P44" s="29"/>
      <c r="Q44" s="29"/>
      <c r="R44" s="29"/>
      <c r="S44" s="29"/>
    </row>
    <row r="45" spans="1:19" ht="14.25">
      <c r="A45" s="504" t="s">
        <v>29</v>
      </c>
      <c r="B45" s="505" t="s">
        <v>177</v>
      </c>
      <c r="C45" s="379">
        <v>2000</v>
      </c>
      <c r="D45" s="380">
        <v>2000</v>
      </c>
      <c r="E45" s="381">
        <v>3285</v>
      </c>
      <c r="F45" s="382">
        <v>3650</v>
      </c>
      <c r="G45" s="383"/>
      <c r="H45" s="384"/>
      <c r="I45" s="385">
        <v>387</v>
      </c>
      <c r="J45" s="386">
        <v>430</v>
      </c>
      <c r="K45" s="235">
        <f t="shared" si="0"/>
        <v>5672</v>
      </c>
      <c r="L45" s="236">
        <f t="shared" si="1"/>
        <v>6080</v>
      </c>
      <c r="M45" s="29"/>
      <c r="N45" s="29"/>
      <c r="O45" s="29"/>
      <c r="P45" s="29"/>
      <c r="Q45" s="29"/>
      <c r="R45" s="29"/>
      <c r="S45" s="29"/>
    </row>
    <row r="46" spans="1:19" ht="14.25">
      <c r="A46" s="504" t="s">
        <v>30</v>
      </c>
      <c r="B46" s="505" t="s">
        <v>0</v>
      </c>
      <c r="C46" s="379">
        <v>2100</v>
      </c>
      <c r="D46" s="380">
        <v>700</v>
      </c>
      <c r="E46" s="381">
        <v>774</v>
      </c>
      <c r="F46" s="382">
        <v>258</v>
      </c>
      <c r="G46" s="383"/>
      <c r="H46" s="384"/>
      <c r="I46" s="385"/>
      <c r="J46" s="386"/>
      <c r="K46" s="235">
        <f t="shared" si="0"/>
        <v>2874</v>
      </c>
      <c r="L46" s="236">
        <f t="shared" si="1"/>
        <v>958</v>
      </c>
      <c r="M46" s="29"/>
      <c r="N46" s="29"/>
      <c r="O46" s="29"/>
      <c r="P46" s="29"/>
      <c r="Q46" s="29"/>
      <c r="R46" s="29"/>
      <c r="S46" s="29"/>
    </row>
    <row r="47" spans="1:19" ht="14.25">
      <c r="A47" s="504" t="s">
        <v>31</v>
      </c>
      <c r="B47" s="505" t="s">
        <v>177</v>
      </c>
      <c r="C47" s="379">
        <v>7500</v>
      </c>
      <c r="D47" s="380">
        <v>6000</v>
      </c>
      <c r="E47" s="381">
        <v>4475</v>
      </c>
      <c r="F47" s="382">
        <v>3580</v>
      </c>
      <c r="G47" s="383"/>
      <c r="H47" s="384"/>
      <c r="I47" s="385"/>
      <c r="J47" s="386"/>
      <c r="K47" s="235">
        <f t="shared" si="0"/>
        <v>11975</v>
      </c>
      <c r="L47" s="236">
        <f t="shared" si="1"/>
        <v>9580</v>
      </c>
      <c r="M47" s="29"/>
      <c r="N47" s="29"/>
      <c r="O47" s="29"/>
      <c r="P47" s="29"/>
      <c r="Q47" s="29"/>
      <c r="R47" s="29"/>
      <c r="S47" s="29"/>
    </row>
    <row r="48" spans="1:19" ht="56.25" customHeight="1">
      <c r="A48" s="430"/>
      <c r="B48" s="29"/>
      <c r="C48" s="183" t="s">
        <v>210</v>
      </c>
      <c r="D48" s="183"/>
      <c r="E48" s="221" t="s">
        <v>210</v>
      </c>
      <c r="F48" s="221"/>
      <c r="G48" s="227" t="s">
        <v>210</v>
      </c>
      <c r="H48" s="227"/>
      <c r="I48" s="232" t="s">
        <v>210</v>
      </c>
      <c r="J48" s="232"/>
      <c r="K48" s="238" t="s">
        <v>213</v>
      </c>
      <c r="L48" s="238"/>
      <c r="M48" s="29"/>
      <c r="N48" s="29"/>
      <c r="O48" s="29"/>
      <c r="P48" s="29"/>
      <c r="Q48" s="29"/>
      <c r="R48" s="29"/>
      <c r="S48" s="29"/>
    </row>
    <row r="49" spans="1:19" ht="14.25">
      <c r="A49" s="430"/>
      <c r="B49" s="29"/>
      <c r="C49" s="184">
        <f>SUM(C5:C47)</f>
        <v>100601.37</v>
      </c>
      <c r="D49" s="185"/>
      <c r="E49" s="222">
        <f>SUM(E5:E47)</f>
        <v>60820.25</v>
      </c>
      <c r="F49" s="223"/>
      <c r="G49" s="226">
        <f>SUM(G5:G47)</f>
        <v>9263.5</v>
      </c>
      <c r="H49" s="228"/>
      <c r="I49" s="231">
        <f>SUM(I5:I47)</f>
        <v>1801</v>
      </c>
      <c r="J49" s="233"/>
      <c r="K49" s="237">
        <f>SUM(K5:K47)</f>
        <v>172486.12</v>
      </c>
      <c r="L49" s="239"/>
      <c r="M49" s="29"/>
      <c r="N49" s="29"/>
      <c r="O49" s="29"/>
      <c r="P49" s="29"/>
      <c r="Q49" s="29"/>
      <c r="R49" s="29"/>
      <c r="S49" s="29"/>
    </row>
    <row r="50" spans="1:19" ht="14.25">
      <c r="A50" s="430"/>
      <c r="B50" s="29"/>
      <c r="C50" s="22"/>
      <c r="D50" s="22"/>
      <c r="E50" s="22"/>
      <c r="F50" s="22"/>
      <c r="G50" s="22"/>
      <c r="H50" s="22"/>
      <c r="I50" s="22"/>
      <c r="J50" s="22"/>
      <c r="K50" s="22"/>
      <c r="L50" s="22"/>
      <c r="M50" s="29"/>
      <c r="N50" s="29"/>
      <c r="O50" s="29"/>
      <c r="P50" s="29"/>
      <c r="Q50" s="29"/>
      <c r="R50" s="29"/>
      <c r="S50" s="29"/>
    </row>
    <row r="51" spans="1:19" ht="14.25" hidden="1" outlineLevel="1">
      <c r="A51" s="29"/>
      <c r="B51" s="29"/>
      <c r="C51" s="29"/>
      <c r="D51" s="22"/>
      <c r="E51" s="22"/>
      <c r="F51" s="22"/>
      <c r="G51" s="22"/>
      <c r="H51" s="22"/>
      <c r="I51" s="22"/>
      <c r="J51" s="22"/>
      <c r="K51" s="22"/>
      <c r="L51" s="22"/>
      <c r="M51" s="29"/>
      <c r="N51" s="29"/>
      <c r="O51" s="387" t="s">
        <v>305</v>
      </c>
      <c r="P51" s="29"/>
      <c r="Q51" s="29"/>
      <c r="R51" s="29"/>
      <c r="S51" s="29"/>
    </row>
    <row r="52" spans="1:19" ht="14.25" hidden="1" outlineLevel="1">
      <c r="A52" s="29"/>
      <c r="B52" s="29"/>
      <c r="C52" s="29"/>
      <c r="D52" s="29"/>
      <c r="E52" s="29"/>
      <c r="F52" s="29"/>
      <c r="G52" s="29"/>
      <c r="H52" s="29"/>
      <c r="I52" s="29"/>
      <c r="J52" s="29"/>
      <c r="K52" s="29"/>
      <c r="L52" s="29"/>
      <c r="M52" s="29"/>
      <c r="N52" s="29"/>
      <c r="O52" s="387" t="s">
        <v>293</v>
      </c>
      <c r="P52" s="29"/>
      <c r="Q52" s="29"/>
      <c r="R52" s="29"/>
      <c r="S52" s="29"/>
    </row>
    <row r="53" spans="1:19" ht="14.25" hidden="1" outlineLevel="1">
      <c r="A53" s="29"/>
      <c r="B53" s="29"/>
      <c r="C53" s="29"/>
      <c r="D53" s="29"/>
      <c r="E53" s="29"/>
      <c r="F53" s="29"/>
      <c r="G53" s="29"/>
      <c r="H53" s="29"/>
      <c r="I53" s="29"/>
      <c r="J53" s="29"/>
      <c r="K53" s="29"/>
      <c r="L53" s="29"/>
      <c r="M53" s="29"/>
      <c r="N53" s="29"/>
      <c r="O53" s="387" t="s">
        <v>292</v>
      </c>
      <c r="P53" s="29"/>
      <c r="Q53" s="29"/>
      <c r="R53" s="29"/>
      <c r="S53" s="29"/>
    </row>
    <row r="54" spans="1:19" ht="14.25" hidden="1" outlineLevel="1">
      <c r="A54" s="29"/>
      <c r="B54" s="29"/>
      <c r="C54" s="29"/>
      <c r="D54" s="29"/>
      <c r="E54" s="29"/>
      <c r="F54" s="29"/>
      <c r="G54" s="29"/>
      <c r="H54" s="29"/>
      <c r="I54" s="29"/>
      <c r="J54" s="29"/>
      <c r="K54" s="29"/>
      <c r="L54" s="29"/>
      <c r="M54" s="29"/>
      <c r="N54" s="29"/>
      <c r="O54" s="387" t="s">
        <v>270</v>
      </c>
      <c r="P54" s="29"/>
      <c r="Q54" s="29"/>
      <c r="R54" s="29"/>
      <c r="S54" s="29"/>
    </row>
    <row r="55" spans="1:19" ht="14.25" hidden="1" outlineLevel="1">
      <c r="A55" s="29"/>
      <c r="B55" s="29"/>
      <c r="C55" s="29"/>
      <c r="D55" s="29"/>
      <c r="E55" s="29"/>
      <c r="F55" s="29"/>
      <c r="G55" s="29"/>
      <c r="H55" s="29"/>
      <c r="I55" s="29"/>
      <c r="J55" s="29"/>
      <c r="K55" s="29"/>
      <c r="L55" s="29"/>
      <c r="M55" s="29"/>
      <c r="N55" s="29"/>
      <c r="O55" s="387" t="s">
        <v>267</v>
      </c>
      <c r="P55" s="29"/>
      <c r="Q55" s="29"/>
      <c r="R55" s="29"/>
      <c r="S55" s="29"/>
    </row>
    <row r="56" spans="1:19" ht="14.25" hidden="1" outlineLevel="1">
      <c r="A56" s="29"/>
      <c r="B56" s="29"/>
      <c r="C56" s="29"/>
      <c r="D56" s="29"/>
      <c r="E56" s="29"/>
      <c r="F56" s="29"/>
      <c r="G56" s="29"/>
      <c r="H56" s="29"/>
      <c r="I56" s="29"/>
      <c r="J56" s="29"/>
      <c r="K56" s="29"/>
      <c r="L56" s="29"/>
      <c r="M56" s="29"/>
      <c r="N56" s="29"/>
      <c r="O56" s="387" t="s">
        <v>269</v>
      </c>
      <c r="P56" s="29"/>
      <c r="Q56" s="29"/>
      <c r="R56" s="29"/>
      <c r="S56" s="29"/>
    </row>
    <row r="57" spans="1:19" ht="14.25" hidden="1" outlineLevel="1">
      <c r="A57" s="29"/>
      <c r="B57" s="29"/>
      <c r="C57" s="29"/>
      <c r="D57" s="29"/>
      <c r="E57" s="29"/>
      <c r="F57" s="29"/>
      <c r="G57" s="29"/>
      <c r="H57" s="29"/>
      <c r="I57" s="29"/>
      <c r="J57" s="29"/>
      <c r="K57" s="29"/>
      <c r="L57" s="29"/>
      <c r="M57" s="29"/>
      <c r="N57" s="29"/>
      <c r="O57" s="387" t="s">
        <v>95</v>
      </c>
      <c r="P57" s="29"/>
      <c r="Q57" s="29"/>
      <c r="R57" s="29"/>
      <c r="S57" s="29"/>
    </row>
    <row r="58" spans="1:19" ht="14.25" hidden="1" outlineLevel="1">
      <c r="A58" s="29"/>
      <c r="B58" s="29"/>
      <c r="C58" s="29"/>
      <c r="D58" s="29"/>
      <c r="E58" s="29"/>
      <c r="F58" s="29"/>
      <c r="G58" s="29"/>
      <c r="H58" s="29"/>
      <c r="I58" s="29"/>
      <c r="J58" s="29"/>
      <c r="K58" s="29"/>
      <c r="L58" s="29"/>
      <c r="M58" s="29"/>
      <c r="N58" s="29"/>
      <c r="O58" s="387" t="s">
        <v>289</v>
      </c>
      <c r="P58" s="29"/>
      <c r="Q58" s="29"/>
      <c r="R58" s="29"/>
      <c r="S58" s="29"/>
    </row>
    <row r="59" spans="1:19" ht="14.25" hidden="1" outlineLevel="1">
      <c r="A59" s="29"/>
      <c r="B59" s="29"/>
      <c r="C59" s="29"/>
      <c r="D59" s="29"/>
      <c r="E59" s="29"/>
      <c r="F59" s="29"/>
      <c r="G59" s="29"/>
      <c r="H59" s="29"/>
      <c r="I59" s="29"/>
      <c r="J59" s="29"/>
      <c r="K59" s="29"/>
      <c r="L59" s="29"/>
      <c r="M59" s="29"/>
      <c r="N59" s="29"/>
      <c r="O59" s="387" t="s">
        <v>268</v>
      </c>
      <c r="P59" s="29"/>
      <c r="Q59" s="29"/>
      <c r="R59" s="29"/>
      <c r="S59" s="29"/>
    </row>
    <row r="60" spans="1:19" ht="14.25" hidden="1" outlineLevel="1">
      <c r="A60" s="29"/>
      <c r="B60" s="29"/>
      <c r="C60" s="29"/>
      <c r="D60" s="29"/>
      <c r="E60" s="29"/>
      <c r="F60" s="29"/>
      <c r="G60" s="29"/>
      <c r="H60" s="29"/>
      <c r="I60" s="29"/>
      <c r="J60" s="29"/>
      <c r="K60" s="29"/>
      <c r="L60" s="29"/>
      <c r="M60" s="29"/>
      <c r="N60" s="29"/>
      <c r="O60" s="387" t="s">
        <v>306</v>
      </c>
      <c r="P60" s="29"/>
      <c r="Q60" s="29"/>
      <c r="R60" s="29"/>
      <c r="S60" s="29"/>
    </row>
    <row r="61" spans="1:19" ht="14.25" hidden="1" outlineLevel="1">
      <c r="A61" s="29"/>
      <c r="B61" s="29"/>
      <c r="C61" s="29"/>
      <c r="D61" s="29"/>
      <c r="E61" s="29"/>
      <c r="F61" s="29"/>
      <c r="G61" s="29"/>
      <c r="H61" s="29"/>
      <c r="I61" s="29"/>
      <c r="J61" s="29"/>
      <c r="K61" s="29"/>
      <c r="L61" s="29"/>
      <c r="M61" s="29"/>
      <c r="N61" s="29"/>
      <c r="O61" s="387" t="s">
        <v>290</v>
      </c>
      <c r="P61" s="29"/>
      <c r="Q61" s="29"/>
      <c r="R61" s="29"/>
      <c r="S61" s="29"/>
    </row>
    <row r="62" spans="1:19" ht="14.25" hidden="1" outlineLevel="1">
      <c r="A62" s="29"/>
      <c r="B62" s="29"/>
      <c r="C62" s="29"/>
      <c r="D62" s="29"/>
      <c r="E62" s="29"/>
      <c r="F62" s="29"/>
      <c r="G62" s="29"/>
      <c r="H62" s="29"/>
      <c r="I62" s="29"/>
      <c r="J62" s="29"/>
      <c r="K62" s="29"/>
      <c r="L62" s="29"/>
      <c r="M62" s="29"/>
      <c r="N62" s="29"/>
      <c r="O62" s="387" t="s">
        <v>271</v>
      </c>
      <c r="P62" s="29"/>
      <c r="Q62" s="29"/>
      <c r="R62" s="29"/>
      <c r="S62" s="29"/>
    </row>
    <row r="63" spans="1:19" ht="14.25" hidden="1" outlineLevel="1">
      <c r="A63" s="29"/>
      <c r="B63" s="29"/>
      <c r="C63" s="29"/>
      <c r="D63" s="29"/>
      <c r="E63" s="29"/>
      <c r="F63" s="29"/>
      <c r="G63" s="29"/>
      <c r="H63" s="29"/>
      <c r="I63" s="29"/>
      <c r="J63" s="29"/>
      <c r="K63" s="29"/>
      <c r="L63" s="29"/>
      <c r="M63" s="29"/>
      <c r="N63" s="29"/>
      <c r="O63" s="387" t="s">
        <v>94</v>
      </c>
      <c r="P63" s="29"/>
      <c r="Q63" s="29"/>
      <c r="R63" s="29"/>
      <c r="S63" s="29"/>
    </row>
    <row r="64" spans="1:19" ht="14.25" hidden="1" outlineLevel="1">
      <c r="A64" s="29"/>
      <c r="B64" s="29"/>
      <c r="C64" s="29"/>
      <c r="D64" s="29"/>
      <c r="E64" s="29"/>
      <c r="F64" s="29"/>
      <c r="G64" s="29"/>
      <c r="H64" s="29"/>
      <c r="I64" s="29"/>
      <c r="J64" s="29"/>
      <c r="K64" s="29"/>
      <c r="L64" s="29"/>
      <c r="M64" s="29"/>
      <c r="N64" s="29"/>
      <c r="O64" s="387" t="s">
        <v>276</v>
      </c>
      <c r="P64" s="29"/>
      <c r="Q64" s="29"/>
      <c r="R64" s="29"/>
      <c r="S64" s="29"/>
    </row>
    <row r="65" spans="1:19" ht="14.25" hidden="1" outlineLevel="1">
      <c r="A65" s="29"/>
      <c r="B65" s="29"/>
      <c r="C65" s="29"/>
      <c r="D65" s="29"/>
      <c r="E65" s="29"/>
      <c r="F65" s="29"/>
      <c r="G65" s="29"/>
      <c r="H65" s="29"/>
      <c r="I65" s="29"/>
      <c r="J65" s="29"/>
      <c r="K65" s="29"/>
      <c r="L65" s="29"/>
      <c r="M65" s="29"/>
      <c r="N65" s="29"/>
      <c r="O65" s="387" t="s">
        <v>307</v>
      </c>
      <c r="P65" s="29"/>
      <c r="Q65" s="29"/>
      <c r="R65" s="29"/>
      <c r="S65" s="29"/>
    </row>
    <row r="66" spans="1:19" ht="14.25" hidden="1" outlineLevel="1">
      <c r="A66" s="29"/>
      <c r="B66" s="29"/>
      <c r="C66" s="29"/>
      <c r="D66" s="29"/>
      <c r="E66" s="29"/>
      <c r="F66" s="29"/>
      <c r="G66" s="29"/>
      <c r="H66" s="29"/>
      <c r="I66" s="29"/>
      <c r="J66" s="29"/>
      <c r="K66" s="29"/>
      <c r="L66" s="29"/>
      <c r="M66" s="29"/>
      <c r="N66" s="29"/>
      <c r="O66" s="387" t="s">
        <v>96</v>
      </c>
      <c r="P66" s="29"/>
      <c r="Q66" s="29"/>
      <c r="R66" s="29"/>
      <c r="S66" s="29"/>
    </row>
    <row r="67" spans="1:19" ht="14.25" hidden="1" outlineLevel="1">
      <c r="A67" s="29"/>
      <c r="B67" s="29"/>
      <c r="C67" s="29"/>
      <c r="D67" s="29"/>
      <c r="E67" s="29"/>
      <c r="F67" s="29"/>
      <c r="G67" s="29"/>
      <c r="H67" s="29"/>
      <c r="I67" s="29"/>
      <c r="J67" s="29"/>
      <c r="K67" s="29"/>
      <c r="L67" s="29"/>
      <c r="M67" s="29"/>
      <c r="N67" s="29"/>
      <c r="O67" s="387" t="s">
        <v>161</v>
      </c>
      <c r="P67" s="29"/>
      <c r="Q67" s="29"/>
      <c r="R67" s="29"/>
      <c r="S67" s="29"/>
    </row>
    <row r="68" spans="1:19" ht="14.25" hidden="1" outlineLevel="1">
      <c r="A68" s="29"/>
      <c r="B68" s="29"/>
      <c r="C68" s="29"/>
      <c r="D68" s="29"/>
      <c r="E68" s="29"/>
      <c r="F68" s="29"/>
      <c r="G68" s="29"/>
      <c r="H68" s="29"/>
      <c r="I68" s="29"/>
      <c r="J68" s="29"/>
      <c r="K68" s="29"/>
      <c r="L68" s="29"/>
      <c r="M68" s="29"/>
      <c r="N68" s="29"/>
      <c r="O68" s="387" t="s">
        <v>162</v>
      </c>
      <c r="P68" s="29"/>
      <c r="Q68" s="29"/>
      <c r="R68" s="29"/>
      <c r="S68" s="29"/>
    </row>
    <row r="69" spans="1:19" ht="14.25" hidden="1" outlineLevel="1">
      <c r="A69" s="29"/>
      <c r="B69" s="29"/>
      <c r="C69" s="29"/>
      <c r="D69" s="29"/>
      <c r="E69" s="29"/>
      <c r="F69" s="29"/>
      <c r="G69" s="29"/>
      <c r="H69" s="29"/>
      <c r="I69" s="29"/>
      <c r="J69" s="29"/>
      <c r="K69" s="29"/>
      <c r="L69" s="29"/>
      <c r="M69" s="29"/>
      <c r="N69" s="29"/>
      <c r="O69" s="387" t="s">
        <v>121</v>
      </c>
      <c r="P69" s="29"/>
      <c r="Q69" s="29"/>
      <c r="R69" s="29"/>
      <c r="S69" s="29"/>
    </row>
    <row r="70" spans="1:19" ht="14.25" hidden="1" outlineLevel="1">
      <c r="A70" s="29"/>
      <c r="B70" s="29"/>
      <c r="C70" s="29"/>
      <c r="D70" s="29"/>
      <c r="E70" s="29"/>
      <c r="F70" s="29"/>
      <c r="G70" s="29"/>
      <c r="H70" s="29"/>
      <c r="I70" s="29"/>
      <c r="J70" s="29"/>
      <c r="K70" s="29"/>
      <c r="L70" s="29"/>
      <c r="M70" s="29"/>
      <c r="N70" s="29"/>
      <c r="O70" s="387" t="s">
        <v>163</v>
      </c>
      <c r="P70" s="29"/>
      <c r="Q70" s="29"/>
      <c r="R70" s="29"/>
      <c r="S70" s="29"/>
    </row>
    <row r="71" spans="1:19" ht="14.25" hidden="1" outlineLevel="1">
      <c r="A71" s="29"/>
      <c r="B71" s="29"/>
      <c r="C71" s="29"/>
      <c r="D71" s="29"/>
      <c r="E71" s="29"/>
      <c r="F71" s="29"/>
      <c r="G71" s="29"/>
      <c r="H71" s="29"/>
      <c r="I71" s="29"/>
      <c r="J71" s="29"/>
      <c r="K71" s="29"/>
      <c r="L71" s="29"/>
      <c r="M71" s="29"/>
      <c r="N71" s="29"/>
      <c r="O71" s="387" t="s">
        <v>308</v>
      </c>
      <c r="P71" s="29"/>
      <c r="Q71" s="29"/>
      <c r="R71" s="29"/>
      <c r="S71" s="29"/>
    </row>
    <row r="72" spans="1:19" ht="14.25" hidden="1" outlineLevel="1">
      <c r="A72" s="29"/>
      <c r="B72" s="29"/>
      <c r="C72" s="29"/>
      <c r="D72" s="29"/>
      <c r="E72" s="29"/>
      <c r="F72" s="29"/>
      <c r="G72" s="29"/>
      <c r="H72" s="29"/>
      <c r="I72" s="29"/>
      <c r="J72" s="29"/>
      <c r="K72" s="29"/>
      <c r="L72" s="29"/>
      <c r="M72" s="29"/>
      <c r="N72" s="29"/>
      <c r="O72" s="387" t="s">
        <v>294</v>
      </c>
      <c r="P72" s="29"/>
      <c r="Q72" s="29"/>
      <c r="R72" s="29"/>
      <c r="S72" s="29"/>
    </row>
    <row r="73" spans="1:19" ht="14.25" hidden="1" outlineLevel="1">
      <c r="A73" s="29"/>
      <c r="B73" s="29"/>
      <c r="C73" s="29"/>
      <c r="D73" s="29"/>
      <c r="E73" s="29"/>
      <c r="F73" s="29"/>
      <c r="G73" s="29"/>
      <c r="H73" s="29"/>
      <c r="I73" s="29"/>
      <c r="J73" s="29"/>
      <c r="K73" s="29"/>
      <c r="L73" s="29"/>
      <c r="M73" s="29"/>
      <c r="N73" s="29"/>
      <c r="O73" s="387" t="s">
        <v>97</v>
      </c>
      <c r="P73" s="29"/>
      <c r="Q73" s="29"/>
      <c r="R73" s="29"/>
      <c r="S73" s="29"/>
    </row>
    <row r="74" spans="1:19" ht="14.25" hidden="1" outlineLevel="1">
      <c r="A74" s="29"/>
      <c r="B74" s="29"/>
      <c r="C74" s="29"/>
      <c r="D74" s="29"/>
      <c r="E74" s="29"/>
      <c r="F74" s="29"/>
      <c r="G74" s="29"/>
      <c r="H74" s="29"/>
      <c r="I74" s="29"/>
      <c r="J74" s="29"/>
      <c r="K74" s="29"/>
      <c r="L74" s="29"/>
      <c r="M74" s="29"/>
      <c r="N74" s="29"/>
      <c r="O74" s="388" t="s">
        <v>277</v>
      </c>
      <c r="P74" s="29"/>
      <c r="Q74" s="29"/>
      <c r="R74" s="29"/>
      <c r="S74" s="29"/>
    </row>
    <row r="75" spans="1:19" ht="14.25" hidden="1" outlineLevel="1">
      <c r="A75" s="29"/>
      <c r="B75" s="29"/>
      <c r="C75" s="29"/>
      <c r="D75" s="29"/>
      <c r="E75" s="29"/>
      <c r="F75" s="29"/>
      <c r="G75" s="29"/>
      <c r="H75" s="29"/>
      <c r="I75" s="29"/>
      <c r="J75" s="29"/>
      <c r="K75" s="29"/>
      <c r="L75" s="29"/>
      <c r="M75" s="29"/>
      <c r="N75" s="29"/>
      <c r="O75" s="387" t="s">
        <v>98</v>
      </c>
      <c r="P75" s="29"/>
      <c r="Q75" s="29"/>
      <c r="R75" s="29"/>
      <c r="S75" s="29"/>
    </row>
    <row r="76" spans="13:19" ht="14.25" hidden="1" outlineLevel="1">
      <c r="M76" s="29"/>
      <c r="N76" s="29"/>
      <c r="O76" s="387" t="s">
        <v>120</v>
      </c>
      <c r="P76" s="29"/>
      <c r="Q76" s="29"/>
      <c r="R76" s="29"/>
      <c r="S76" s="29"/>
    </row>
    <row r="77" ht="14.25" hidden="1" outlineLevel="1">
      <c r="O77" s="387" t="s">
        <v>99</v>
      </c>
    </row>
    <row r="78" ht="14.25" hidden="1" outlineLevel="1">
      <c r="O78" s="387" t="s">
        <v>278</v>
      </c>
    </row>
    <row r="79" ht="14.25" hidden="1" outlineLevel="1">
      <c r="O79" s="387" t="s">
        <v>279</v>
      </c>
    </row>
    <row r="80" ht="14.25" hidden="1" outlineLevel="1">
      <c r="O80" s="387" t="s">
        <v>283</v>
      </c>
    </row>
    <row r="81" ht="14.25" hidden="1" outlineLevel="1">
      <c r="O81" s="387" t="s">
        <v>309</v>
      </c>
    </row>
    <row r="82" ht="14.25" hidden="1" outlineLevel="1">
      <c r="O82" s="387" t="s">
        <v>280</v>
      </c>
    </row>
    <row r="83" ht="14.25" hidden="1" outlineLevel="1">
      <c r="O83" s="387" t="s">
        <v>100</v>
      </c>
    </row>
    <row r="84" ht="14.25" hidden="1" outlineLevel="1">
      <c r="O84" s="387" t="s">
        <v>101</v>
      </c>
    </row>
    <row r="85" ht="14.25" hidden="1" outlineLevel="1">
      <c r="O85" s="387" t="s">
        <v>281</v>
      </c>
    </row>
    <row r="86" ht="14.25" hidden="1" outlineLevel="1">
      <c r="O86" s="387" t="s">
        <v>102</v>
      </c>
    </row>
    <row r="87" ht="14.25" hidden="1" outlineLevel="1">
      <c r="O87" s="387" t="s">
        <v>103</v>
      </c>
    </row>
    <row r="88" ht="14.25" hidden="1" outlineLevel="1">
      <c r="O88" s="387" t="s">
        <v>282</v>
      </c>
    </row>
    <row r="89" ht="14.25" hidden="1" outlineLevel="1">
      <c r="O89" s="387" t="s">
        <v>104</v>
      </c>
    </row>
    <row r="90" ht="14.25" hidden="1" outlineLevel="1">
      <c r="O90" s="387" t="s">
        <v>105</v>
      </c>
    </row>
    <row r="91" ht="14.25" hidden="1" outlineLevel="1">
      <c r="O91" s="387" t="s">
        <v>106</v>
      </c>
    </row>
    <row r="92" ht="14.25" hidden="1" outlineLevel="1">
      <c r="O92" s="387" t="s">
        <v>107</v>
      </c>
    </row>
    <row r="93" ht="14.25" hidden="1" outlineLevel="1">
      <c r="O93" s="387" t="s">
        <v>108</v>
      </c>
    </row>
    <row r="94" ht="14.25" hidden="1" outlineLevel="1">
      <c r="O94" s="387" t="s">
        <v>310</v>
      </c>
    </row>
    <row r="95" ht="14.25" hidden="1" outlineLevel="1">
      <c r="O95" s="387" t="s">
        <v>110</v>
      </c>
    </row>
    <row r="96" ht="14.25" hidden="1" outlineLevel="1">
      <c r="O96" s="387" t="s">
        <v>109</v>
      </c>
    </row>
    <row r="97" ht="14.25" hidden="1" outlineLevel="1">
      <c r="O97" s="387" t="s">
        <v>151</v>
      </c>
    </row>
    <row r="98" ht="14.25" hidden="1" outlineLevel="1">
      <c r="O98" s="387" t="s">
        <v>152</v>
      </c>
    </row>
    <row r="99" ht="14.25" hidden="1" outlineLevel="1">
      <c r="O99" s="387" t="s">
        <v>153</v>
      </c>
    </row>
    <row r="100" ht="14.25" hidden="1" outlineLevel="1">
      <c r="O100" s="387" t="s">
        <v>313</v>
      </c>
    </row>
    <row r="101" ht="14.25" hidden="1" outlineLevel="1">
      <c r="O101" s="387" t="s">
        <v>314</v>
      </c>
    </row>
    <row r="102" ht="14.25" hidden="1" outlineLevel="1">
      <c r="O102" s="387" t="s">
        <v>154</v>
      </c>
    </row>
    <row r="103" ht="14.25" hidden="1" outlineLevel="1">
      <c r="O103" s="387" t="s">
        <v>119</v>
      </c>
    </row>
    <row r="104" ht="14.25" hidden="1" outlineLevel="1">
      <c r="O104" s="387" t="s">
        <v>111</v>
      </c>
    </row>
    <row r="105" ht="14.25" hidden="1" outlineLevel="1">
      <c r="O105" s="387" t="s">
        <v>112</v>
      </c>
    </row>
    <row r="106" ht="14.25" hidden="1" outlineLevel="1">
      <c r="O106" s="387" t="s">
        <v>175</v>
      </c>
    </row>
    <row r="107" ht="14.25" hidden="1" outlineLevel="1">
      <c r="O107" s="387" t="s">
        <v>155</v>
      </c>
    </row>
    <row r="108" ht="14.25" hidden="1" outlineLevel="1">
      <c r="O108" s="387" t="s">
        <v>117</v>
      </c>
    </row>
    <row r="109" ht="14.25" hidden="1" outlineLevel="1">
      <c r="O109" s="387" t="s">
        <v>118</v>
      </c>
    </row>
    <row r="110" ht="14.25" hidden="1" outlineLevel="1">
      <c r="O110" s="387" t="s">
        <v>113</v>
      </c>
    </row>
    <row r="111" ht="14.25" hidden="1" outlineLevel="1">
      <c r="O111" s="387" t="s">
        <v>114</v>
      </c>
    </row>
    <row r="112" ht="14.25" hidden="1" outlineLevel="1">
      <c r="O112" s="387" t="s">
        <v>312</v>
      </c>
    </row>
    <row r="113" ht="14.25" hidden="1" outlineLevel="1">
      <c r="O113" s="387" t="s">
        <v>311</v>
      </c>
    </row>
    <row r="114" ht="14.25" hidden="1" outlineLevel="1">
      <c r="O114" s="387" t="s">
        <v>124</v>
      </c>
    </row>
    <row r="115" ht="14.25" hidden="1" outlineLevel="1">
      <c r="O115" s="387" t="s">
        <v>123</v>
      </c>
    </row>
    <row r="116" ht="14.25" hidden="1" outlineLevel="1">
      <c r="O116" s="387" t="s">
        <v>122</v>
      </c>
    </row>
    <row r="117" ht="14.25" hidden="1" outlineLevel="1">
      <c r="O117" s="387" t="s">
        <v>78</v>
      </c>
    </row>
    <row r="118" ht="14.25" hidden="1" outlineLevel="1">
      <c r="O118" s="387" t="s">
        <v>156</v>
      </c>
    </row>
    <row r="119" ht="14.25" hidden="1" outlineLevel="1">
      <c r="O119" s="387" t="s">
        <v>115</v>
      </c>
    </row>
    <row r="120" ht="14.25" hidden="1" outlineLevel="1">
      <c r="O120" s="387" t="s">
        <v>92</v>
      </c>
    </row>
    <row r="121" ht="14.25" hidden="1" outlineLevel="1">
      <c r="O121" s="387" t="s">
        <v>116</v>
      </c>
    </row>
    <row r="122" ht="12" collapsed="1"/>
  </sheetData>
  <sheetProtection password="CC48" sheet="1" objects="1" scenarios="1"/>
  <protectedRanges>
    <protectedRange password="CA43" sqref="N6:N14" name="Range1_2"/>
  </protectedRanges>
  <mergeCells count="10">
    <mergeCell ref="A1:B2"/>
    <mergeCell ref="C2:L2"/>
    <mergeCell ref="K3:L3"/>
    <mergeCell ref="C1:L1"/>
    <mergeCell ref="A3:A4"/>
    <mergeCell ref="C3:D3"/>
    <mergeCell ref="E3:F3"/>
    <mergeCell ref="G3:H3"/>
    <mergeCell ref="I3:J3"/>
    <mergeCell ref="B3:B4"/>
  </mergeCells>
  <dataValidations count="1">
    <dataValidation allowBlank="1" showInputMessage="1" showErrorMessage="1" sqref="A5:A44"/>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112"/>
  <sheetViews>
    <sheetView workbookViewId="0" topLeftCell="A1">
      <pane xSplit="2" ySplit="4" topLeftCell="C42" activePane="bottomRight" state="frozen"/>
      <selection pane="topRight" activeCell="C1" sqref="C1"/>
      <selection pane="bottomLeft" activeCell="A4" sqref="A4"/>
      <selection pane="bottomRight" activeCell="I49" sqref="I49"/>
    </sheetView>
  </sheetViews>
  <sheetFormatPr defaultColWidth="11.375" defaultRowHeight="15" customHeight="1"/>
  <cols>
    <col min="1" max="1" width="28.00390625" style="0" customWidth="1"/>
    <col min="2" max="2" width="12.25390625" style="0" customWidth="1"/>
    <col min="3" max="3" width="13.00390625" style="0" customWidth="1"/>
    <col min="4" max="4" width="12.75390625" style="0" bestFit="1" customWidth="1"/>
    <col min="5" max="5" width="10.00390625" style="0" customWidth="1"/>
    <col min="6" max="6" width="11.125" style="0" customWidth="1"/>
    <col min="7" max="7" width="11.375" style="0" customWidth="1"/>
    <col min="8" max="8" width="12.75390625" style="0" customWidth="1"/>
    <col min="9" max="9" width="12.375" style="0" customWidth="1"/>
    <col min="10" max="10" width="20.25390625" style="0" customWidth="1"/>
    <col min="14" max="14" width="24.375" style="0" customWidth="1"/>
  </cols>
  <sheetData>
    <row r="1" spans="1:18" ht="35.25" customHeight="1" thickBot="1">
      <c r="A1" s="540" t="s">
        <v>315</v>
      </c>
      <c r="B1" s="541"/>
      <c r="C1" s="553" t="s">
        <v>232</v>
      </c>
      <c r="D1" s="554"/>
      <c r="E1" s="554"/>
      <c r="F1" s="554"/>
      <c r="G1" s="554"/>
      <c r="H1" s="554"/>
      <c r="I1" s="554"/>
      <c r="J1" s="554"/>
      <c r="K1" s="555"/>
      <c r="L1" s="29"/>
      <c r="M1" s="29"/>
      <c r="N1" s="29"/>
      <c r="O1" s="29"/>
      <c r="P1" s="29"/>
      <c r="Q1" s="29"/>
      <c r="R1" s="29"/>
    </row>
    <row r="2" spans="1:18" ht="47.25" customHeight="1" thickBot="1">
      <c r="A2" s="542"/>
      <c r="B2" s="543"/>
      <c r="C2" s="556" t="s">
        <v>2</v>
      </c>
      <c r="D2" s="557"/>
      <c r="E2" s="557"/>
      <c r="F2" s="557"/>
      <c r="G2" s="557"/>
      <c r="H2" s="557"/>
      <c r="I2" s="557"/>
      <c r="J2" s="557"/>
      <c r="K2" s="557"/>
      <c r="L2" s="29"/>
      <c r="M2" s="29"/>
      <c r="N2" s="29"/>
      <c r="O2" s="29"/>
      <c r="P2" s="29"/>
      <c r="Q2" s="29"/>
      <c r="R2" s="29"/>
    </row>
    <row r="3" spans="1:18" ht="42.75" customHeight="1" thickBot="1">
      <c r="A3" s="544"/>
      <c r="B3" s="545"/>
      <c r="C3" s="549" t="s">
        <v>87</v>
      </c>
      <c r="D3" s="550"/>
      <c r="E3" s="247" t="s">
        <v>54</v>
      </c>
      <c r="F3" s="551" t="s">
        <v>236</v>
      </c>
      <c r="G3" s="552"/>
      <c r="H3" s="549" t="s">
        <v>80</v>
      </c>
      <c r="I3" s="550"/>
      <c r="J3" s="43"/>
      <c r="K3" s="29"/>
      <c r="L3" s="29"/>
      <c r="M3" s="29"/>
      <c r="N3" s="29"/>
      <c r="O3" s="29"/>
      <c r="P3" s="29"/>
      <c r="Q3" s="29"/>
      <c r="R3" s="29"/>
    </row>
    <row r="4" spans="1:18" ht="57.75" customHeight="1" thickBot="1">
      <c r="A4" s="424" t="s">
        <v>164</v>
      </c>
      <c r="B4" s="425" t="s">
        <v>149</v>
      </c>
      <c r="C4" s="77" t="s">
        <v>224</v>
      </c>
      <c r="D4" s="78" t="s">
        <v>205</v>
      </c>
      <c r="E4" s="82" t="s">
        <v>225</v>
      </c>
      <c r="F4" s="79" t="s">
        <v>206</v>
      </c>
      <c r="G4" s="80" t="s">
        <v>237</v>
      </c>
      <c r="H4" s="81" t="s">
        <v>204</v>
      </c>
      <c r="I4" s="80" t="s">
        <v>79</v>
      </c>
      <c r="J4" s="248" t="s">
        <v>134</v>
      </c>
      <c r="K4" s="249">
        <f>'STEP 1 Expenses Input Page '!I76/('STEP 3 Production Input Page'!F49+'STEP 3 Production Input Page'!H49+K5+K8+K11)</f>
        <v>11.772082488986785</v>
      </c>
      <c r="L4" s="29"/>
      <c r="M4" s="29"/>
      <c r="N4" s="29"/>
      <c r="O4" s="29"/>
      <c r="P4" s="29"/>
      <c r="Q4" s="29"/>
      <c r="R4" s="29"/>
    </row>
    <row r="5" spans="1:18" ht="15" customHeight="1">
      <c r="A5" s="432" t="str">
        <f>'STEP 2 Sales Input Page'!A5</f>
        <v>Asparagas</v>
      </c>
      <c r="B5" s="432" t="str">
        <f>'STEP 2 Sales Input Page'!B5</f>
        <v>lbs</v>
      </c>
      <c r="C5" s="389">
        <v>0</v>
      </c>
      <c r="D5" s="437">
        <v>0</v>
      </c>
      <c r="E5" s="443">
        <v>0.25</v>
      </c>
      <c r="F5" s="390">
        <v>8</v>
      </c>
      <c r="G5" s="391"/>
      <c r="H5" s="390">
        <v>23</v>
      </c>
      <c r="I5" s="391"/>
      <c r="J5" s="546" t="s">
        <v>56</v>
      </c>
      <c r="K5" s="534">
        <v>885</v>
      </c>
      <c r="L5" s="45" t="s">
        <v>225</v>
      </c>
      <c r="M5" s="29"/>
      <c r="N5" s="29"/>
      <c r="O5" s="29"/>
      <c r="P5" s="29"/>
      <c r="Q5" s="29"/>
      <c r="R5" s="29"/>
    </row>
    <row r="6" spans="1:18" ht="15" customHeight="1">
      <c r="A6" s="433" t="str">
        <f>'STEP 2 Sales Input Page'!A6</f>
        <v>Basil</v>
      </c>
      <c r="B6" s="436" t="str">
        <f>'STEP 2 Sales Input Page'!B6</f>
        <v>lbs</v>
      </c>
      <c r="C6" s="392">
        <v>14</v>
      </c>
      <c r="D6" s="438">
        <v>0</v>
      </c>
      <c r="E6" s="444">
        <v>0.8</v>
      </c>
      <c r="F6" s="393">
        <v>9</v>
      </c>
      <c r="G6" s="394"/>
      <c r="H6" s="393">
        <v>25</v>
      </c>
      <c r="I6" s="394"/>
      <c r="J6" s="547"/>
      <c r="K6" s="535"/>
      <c r="L6" s="45" t="s">
        <v>226</v>
      </c>
      <c r="M6" s="29"/>
      <c r="N6" s="29"/>
      <c r="O6" s="29"/>
      <c r="P6" s="29"/>
      <c r="Q6" s="29"/>
      <c r="R6" s="29"/>
    </row>
    <row r="7" spans="1:18" ht="15" customHeight="1" thickBot="1">
      <c r="A7" s="433" t="str">
        <f>'STEP 2 Sales Input Page'!A7</f>
        <v>Beets</v>
      </c>
      <c r="B7" s="436" t="str">
        <f>'STEP 2 Sales Input Page'!B7</f>
        <v>lbs</v>
      </c>
      <c r="C7" s="392">
        <v>40</v>
      </c>
      <c r="D7" s="438">
        <v>2000</v>
      </c>
      <c r="E7" s="444">
        <v>1.5</v>
      </c>
      <c r="F7" s="393">
        <v>8</v>
      </c>
      <c r="G7" s="394"/>
      <c r="H7" s="393">
        <v>35</v>
      </c>
      <c r="I7" s="394">
        <v>0</v>
      </c>
      <c r="J7" s="548"/>
      <c r="K7" s="536"/>
      <c r="L7" s="45" t="s">
        <v>227</v>
      </c>
      <c r="M7" s="29"/>
      <c r="N7" s="29"/>
      <c r="O7" s="29"/>
      <c r="P7" s="29"/>
      <c r="Q7" s="29"/>
      <c r="R7" s="29"/>
    </row>
    <row r="8" spans="1:18" ht="15" customHeight="1">
      <c r="A8" s="433" t="str">
        <f>'STEP 2 Sales Input Page'!A8</f>
        <v>Broccoli</v>
      </c>
      <c r="B8" s="436" t="str">
        <f>'STEP 2 Sales Input Page'!B8</f>
        <v>lbs</v>
      </c>
      <c r="C8" s="392">
        <v>13</v>
      </c>
      <c r="D8" s="438">
        <v>2000</v>
      </c>
      <c r="E8" s="444">
        <v>1.2</v>
      </c>
      <c r="F8" s="393">
        <v>8</v>
      </c>
      <c r="G8" s="394"/>
      <c r="H8" s="393">
        <v>47</v>
      </c>
      <c r="I8" s="394">
        <v>45</v>
      </c>
      <c r="J8" s="537" t="s">
        <v>55</v>
      </c>
      <c r="K8" s="534">
        <v>325</v>
      </c>
      <c r="L8" s="29"/>
      <c r="M8" s="29"/>
      <c r="N8" s="29"/>
      <c r="O8" s="29"/>
      <c r="P8" s="29"/>
      <c r="Q8" s="29"/>
      <c r="R8" s="29"/>
    </row>
    <row r="9" spans="1:18" ht="15" customHeight="1">
      <c r="A9" s="433" t="str">
        <f>'STEP 2 Sales Input Page'!A9</f>
        <v>Brussels sprouts</v>
      </c>
      <c r="B9" s="436" t="str">
        <f>'STEP 2 Sales Input Page'!B9</f>
        <v>lbs</v>
      </c>
      <c r="C9" s="392">
        <v>7</v>
      </c>
      <c r="D9" s="438">
        <v>500</v>
      </c>
      <c r="E9" s="444">
        <v>0.15</v>
      </c>
      <c r="F9" s="393">
        <v>8</v>
      </c>
      <c r="G9" s="394"/>
      <c r="H9" s="393">
        <v>27</v>
      </c>
      <c r="I9" s="394"/>
      <c r="J9" s="538"/>
      <c r="K9" s="535"/>
      <c r="L9" s="29"/>
      <c r="M9" s="29"/>
      <c r="N9" s="29"/>
      <c r="O9" s="29"/>
      <c r="P9" s="29"/>
      <c r="Q9" s="29"/>
      <c r="R9" s="29"/>
    </row>
    <row r="10" spans="1:18" ht="15" customHeight="1" thickBot="1">
      <c r="A10" s="433" t="str">
        <f>'STEP 2 Sales Input Page'!A10</f>
        <v>Cabbage</v>
      </c>
      <c r="B10" s="436" t="str">
        <f>'STEP 2 Sales Input Page'!B10</f>
        <v>each</v>
      </c>
      <c r="C10" s="392">
        <v>5</v>
      </c>
      <c r="D10" s="438">
        <v>500</v>
      </c>
      <c r="E10" s="444">
        <v>0.15</v>
      </c>
      <c r="F10" s="393">
        <v>8</v>
      </c>
      <c r="G10" s="394"/>
      <c r="H10" s="393">
        <v>9</v>
      </c>
      <c r="I10" s="394"/>
      <c r="J10" s="539"/>
      <c r="K10" s="536"/>
      <c r="L10" s="29"/>
      <c r="M10" s="29"/>
      <c r="N10" s="29"/>
      <c r="O10" s="29"/>
      <c r="P10" s="29"/>
      <c r="Q10" s="29"/>
      <c r="R10" s="29"/>
    </row>
    <row r="11" spans="1:18" ht="15" customHeight="1">
      <c r="A11" s="433" t="str">
        <f>'STEP 2 Sales Input Page'!A11</f>
        <v>Cantaloupe</v>
      </c>
      <c r="B11" s="436" t="str">
        <f>'STEP 2 Sales Input Page'!B11</f>
        <v>each</v>
      </c>
      <c r="C11" s="392">
        <v>4</v>
      </c>
      <c r="D11" s="438">
        <v>350</v>
      </c>
      <c r="E11" s="444">
        <v>0.2</v>
      </c>
      <c r="F11" s="393">
        <v>7</v>
      </c>
      <c r="G11" s="394"/>
      <c r="H11" s="393">
        <v>9</v>
      </c>
      <c r="I11" s="394"/>
      <c r="J11" s="537" t="s">
        <v>57</v>
      </c>
      <c r="K11" s="534">
        <v>432</v>
      </c>
      <c r="L11" s="29"/>
      <c r="M11" s="29"/>
      <c r="N11" s="29"/>
      <c r="O11" s="29"/>
      <c r="P11" s="29"/>
      <c r="Q11" s="29"/>
      <c r="R11" s="29"/>
    </row>
    <row r="12" spans="1:18" ht="15" customHeight="1">
      <c r="A12" s="433" t="str">
        <f>'STEP 2 Sales Input Page'!A12</f>
        <v>Carrots</v>
      </c>
      <c r="B12" s="436" t="str">
        <f>'STEP 2 Sales Input Page'!B12</f>
        <v>lbs</v>
      </c>
      <c r="C12" s="392">
        <v>35</v>
      </c>
      <c r="D12" s="438">
        <v>7000</v>
      </c>
      <c r="E12" s="444">
        <v>0.8</v>
      </c>
      <c r="F12" s="393">
        <v>35</v>
      </c>
      <c r="G12" s="394"/>
      <c r="H12" s="393">
        <v>60</v>
      </c>
      <c r="I12" s="394"/>
      <c r="J12" s="538"/>
      <c r="K12" s="535"/>
      <c r="L12" s="29"/>
      <c r="M12" s="29"/>
      <c r="N12" s="29"/>
      <c r="O12" s="29"/>
      <c r="P12" s="29"/>
      <c r="Q12" s="29"/>
      <c r="R12" s="29"/>
    </row>
    <row r="13" spans="1:18" ht="15" customHeight="1" thickBot="1">
      <c r="A13" s="433" t="str">
        <f>'STEP 2 Sales Input Page'!A13</f>
        <v>Cauliflower</v>
      </c>
      <c r="B13" s="436" t="str">
        <f>'STEP 2 Sales Input Page'!B13</f>
        <v>lbs</v>
      </c>
      <c r="C13" s="392">
        <v>75</v>
      </c>
      <c r="D13" s="438">
        <v>8000</v>
      </c>
      <c r="E13" s="444">
        <v>0.5</v>
      </c>
      <c r="F13" s="393">
        <v>15</v>
      </c>
      <c r="G13" s="394"/>
      <c r="H13" s="393">
        <v>33</v>
      </c>
      <c r="I13" s="394"/>
      <c r="J13" s="539"/>
      <c r="K13" s="536"/>
      <c r="L13" s="29"/>
      <c r="M13" s="29"/>
      <c r="N13" s="29"/>
      <c r="O13" s="29"/>
      <c r="P13" s="29"/>
      <c r="Q13" s="29"/>
      <c r="R13" s="29"/>
    </row>
    <row r="14" spans="1:18" ht="15" customHeight="1">
      <c r="A14" s="433" t="str">
        <f>'STEP 2 Sales Input Page'!A14</f>
        <v>Celery</v>
      </c>
      <c r="B14" s="436" t="str">
        <f>'STEP 2 Sales Input Page'!B14</f>
        <v>lbs</v>
      </c>
      <c r="C14" s="392">
        <v>50</v>
      </c>
      <c r="D14" s="438">
        <v>3000</v>
      </c>
      <c r="E14" s="444">
        <v>0.2</v>
      </c>
      <c r="F14" s="393">
        <v>10</v>
      </c>
      <c r="G14" s="394"/>
      <c r="H14" s="393">
        <v>35</v>
      </c>
      <c r="I14" s="394"/>
      <c r="J14" s="29"/>
      <c r="K14" s="29"/>
      <c r="L14" s="29"/>
      <c r="M14" s="29"/>
      <c r="N14" s="29"/>
      <c r="O14" s="29"/>
      <c r="P14" s="29"/>
      <c r="Q14" s="29"/>
      <c r="R14" s="29"/>
    </row>
    <row r="15" spans="1:18" ht="15" customHeight="1">
      <c r="A15" s="433" t="str">
        <f>'STEP 2 Sales Input Page'!A15</f>
        <v>Celery root</v>
      </c>
      <c r="B15" s="436" t="str">
        <f>'STEP 2 Sales Input Page'!B15</f>
        <v>lbs</v>
      </c>
      <c r="C15" s="392">
        <v>45</v>
      </c>
      <c r="D15" s="438">
        <v>5000</v>
      </c>
      <c r="E15" s="444">
        <v>0.5</v>
      </c>
      <c r="F15" s="393">
        <v>17</v>
      </c>
      <c r="G15" s="394"/>
      <c r="H15" s="393">
        <v>35</v>
      </c>
      <c r="I15" s="394"/>
      <c r="J15" s="29"/>
      <c r="K15" s="29"/>
      <c r="L15" s="29"/>
      <c r="M15" s="29"/>
      <c r="N15" s="29"/>
      <c r="O15" s="29"/>
      <c r="P15" s="29"/>
      <c r="Q15" s="29"/>
      <c r="R15" s="29"/>
    </row>
    <row r="16" spans="1:18" ht="15" customHeight="1">
      <c r="A16" s="433" t="str">
        <f>'STEP 2 Sales Input Page'!A16</f>
        <v>Chard</v>
      </c>
      <c r="B16" s="436" t="str">
        <f>'STEP 2 Sales Input Page'!B16</f>
        <v>bunch</v>
      </c>
      <c r="C16" s="392">
        <v>15</v>
      </c>
      <c r="D16" s="438">
        <v>7000</v>
      </c>
      <c r="E16" s="444">
        <v>0.8</v>
      </c>
      <c r="F16" s="393">
        <v>20</v>
      </c>
      <c r="G16" s="394"/>
      <c r="H16" s="393">
        <v>45</v>
      </c>
      <c r="I16" s="394"/>
      <c r="J16" s="29"/>
      <c r="K16" s="29"/>
      <c r="L16" s="29"/>
      <c r="M16" s="29"/>
      <c r="N16" s="29"/>
      <c r="O16" s="29"/>
      <c r="P16" s="29"/>
      <c r="Q16" s="29"/>
      <c r="R16" s="29"/>
    </row>
    <row r="17" spans="1:18" ht="15" customHeight="1">
      <c r="A17" s="433" t="str">
        <f>'STEP 2 Sales Input Page'!A17</f>
        <v>Collard Greens</v>
      </c>
      <c r="B17" s="436" t="str">
        <f>'STEP 2 Sales Input Page'!B17</f>
        <v>lbs</v>
      </c>
      <c r="C17" s="392">
        <v>15</v>
      </c>
      <c r="D17" s="438">
        <v>7000</v>
      </c>
      <c r="E17" s="444">
        <v>0.8</v>
      </c>
      <c r="F17" s="393">
        <v>20</v>
      </c>
      <c r="G17" s="394"/>
      <c r="H17" s="393">
        <v>45</v>
      </c>
      <c r="I17" s="394"/>
      <c r="J17" s="29"/>
      <c r="K17" s="29"/>
      <c r="L17" s="29"/>
      <c r="M17" s="29"/>
      <c r="N17" s="29"/>
      <c r="O17" s="29"/>
      <c r="P17" s="29"/>
      <c r="Q17" s="29"/>
      <c r="R17" s="29"/>
    </row>
    <row r="18" spans="1:18" ht="15" customHeight="1">
      <c r="A18" s="433" t="str">
        <f>'STEP 2 Sales Input Page'!A18</f>
        <v>Cucumbers</v>
      </c>
      <c r="B18" s="436" t="str">
        <f>'STEP 2 Sales Input Page'!B18</f>
        <v>lbs</v>
      </c>
      <c r="C18" s="392">
        <v>9</v>
      </c>
      <c r="D18" s="438">
        <v>300</v>
      </c>
      <c r="E18" s="444">
        <v>0.4</v>
      </c>
      <c r="F18" s="393">
        <v>8</v>
      </c>
      <c r="G18" s="394"/>
      <c r="H18" s="393">
        <v>36</v>
      </c>
      <c r="I18" s="394"/>
      <c r="J18" s="29"/>
      <c r="K18" s="29"/>
      <c r="L18" s="29"/>
      <c r="M18" s="29"/>
      <c r="N18" s="29"/>
      <c r="O18" s="29"/>
      <c r="P18" s="29"/>
      <c r="Q18" s="29"/>
      <c r="R18" s="29"/>
    </row>
    <row r="19" spans="1:18" ht="15" customHeight="1">
      <c r="A19" s="433" t="str">
        <f>'STEP 2 Sales Input Page'!A19</f>
        <v>Eggplant</v>
      </c>
      <c r="B19" s="436" t="str">
        <f>'STEP 2 Sales Input Page'!B19</f>
        <v>lbs</v>
      </c>
      <c r="C19" s="392">
        <v>5</v>
      </c>
      <c r="D19" s="438">
        <v>250</v>
      </c>
      <c r="E19" s="444">
        <v>0.15</v>
      </c>
      <c r="F19" s="393">
        <v>8</v>
      </c>
      <c r="G19" s="394"/>
      <c r="H19" s="393">
        <v>24</v>
      </c>
      <c r="I19" s="394"/>
      <c r="J19" s="29"/>
      <c r="K19" s="29"/>
      <c r="L19" s="29"/>
      <c r="M19" s="29"/>
      <c r="N19" s="29"/>
      <c r="O19" s="29"/>
      <c r="P19" s="29"/>
      <c r="Q19" s="29"/>
      <c r="R19" s="29"/>
    </row>
    <row r="20" spans="1:18" ht="15" customHeight="1">
      <c r="A20" s="433" t="str">
        <f>'STEP 2 Sales Input Page'!A20</f>
        <v>Fennel</v>
      </c>
      <c r="B20" s="436" t="str">
        <f>'STEP 2 Sales Input Page'!B20</f>
        <v>lbs</v>
      </c>
      <c r="C20" s="392">
        <v>35</v>
      </c>
      <c r="D20" s="438">
        <v>2000</v>
      </c>
      <c r="E20" s="444">
        <v>0.5</v>
      </c>
      <c r="F20" s="393">
        <v>25</v>
      </c>
      <c r="G20" s="394"/>
      <c r="H20" s="393">
        <v>53</v>
      </c>
      <c r="I20" s="394"/>
      <c r="J20" s="29"/>
      <c r="K20" s="29"/>
      <c r="L20" s="29"/>
      <c r="M20" s="29"/>
      <c r="N20" s="29"/>
      <c r="O20" s="29"/>
      <c r="P20" s="29"/>
      <c r="Q20" s="29"/>
      <c r="R20" s="29"/>
    </row>
    <row r="21" spans="1:18" ht="15" customHeight="1">
      <c r="A21" s="433" t="str">
        <f>'STEP 2 Sales Input Page'!A21</f>
        <v>Garlic</v>
      </c>
      <c r="B21" s="436" t="str">
        <f>'STEP 2 Sales Input Page'!B21</f>
        <v>lbs</v>
      </c>
      <c r="C21" s="392">
        <v>55</v>
      </c>
      <c r="D21" s="438">
        <v>0</v>
      </c>
      <c r="E21" s="444">
        <v>0.15</v>
      </c>
      <c r="F21" s="393">
        <v>8</v>
      </c>
      <c r="G21" s="394"/>
      <c r="H21" s="393">
        <v>16</v>
      </c>
      <c r="I21" s="394"/>
      <c r="J21" s="29"/>
      <c r="K21" s="29"/>
      <c r="L21" s="29"/>
      <c r="M21" s="29"/>
      <c r="N21" s="29"/>
      <c r="O21" s="29"/>
      <c r="P21" s="29"/>
      <c r="Q21" s="29"/>
      <c r="R21" s="29"/>
    </row>
    <row r="22" spans="1:18" ht="15" customHeight="1">
      <c r="A22" s="433" t="str">
        <f>'STEP 2 Sales Input Page'!A22</f>
        <v>Green beans</v>
      </c>
      <c r="B22" s="436" t="str">
        <f>'STEP 2 Sales Input Page'!B22</f>
        <v>lbs</v>
      </c>
      <c r="C22" s="392">
        <v>9</v>
      </c>
      <c r="D22" s="438">
        <v>400</v>
      </c>
      <c r="E22" s="444">
        <v>0.1</v>
      </c>
      <c r="F22" s="393">
        <v>8</v>
      </c>
      <c r="G22" s="394"/>
      <c r="H22" s="393">
        <v>18</v>
      </c>
      <c r="I22" s="394"/>
      <c r="J22" s="29"/>
      <c r="K22" s="29"/>
      <c r="L22" s="29"/>
      <c r="M22" s="29"/>
      <c r="N22" s="29"/>
      <c r="O22" s="29"/>
      <c r="P22" s="29"/>
      <c r="Q22" s="29"/>
      <c r="R22" s="29"/>
    </row>
    <row r="23" spans="1:18" ht="15" customHeight="1">
      <c r="A23" s="434" t="str">
        <f>'STEP 2 Sales Input Page'!A23</f>
        <v>Kale</v>
      </c>
      <c r="B23" s="436" t="str">
        <f>'STEP 2 Sales Input Page'!B23</f>
        <v>bunch</v>
      </c>
      <c r="C23" s="392">
        <v>9</v>
      </c>
      <c r="D23" s="438">
        <v>800</v>
      </c>
      <c r="E23" s="444">
        <v>0.1</v>
      </c>
      <c r="F23" s="393">
        <v>8</v>
      </c>
      <c r="G23" s="394"/>
      <c r="H23" s="393">
        <v>18</v>
      </c>
      <c r="I23" s="394"/>
      <c r="J23" s="29"/>
      <c r="K23" s="29"/>
      <c r="L23" s="29"/>
      <c r="M23" s="29"/>
      <c r="N23" s="29"/>
      <c r="O23" s="29"/>
      <c r="P23" s="29"/>
      <c r="Q23" s="29"/>
      <c r="R23" s="29"/>
    </row>
    <row r="24" spans="1:18" ht="15" customHeight="1">
      <c r="A24" s="433" t="str">
        <f>'STEP 2 Sales Input Page'!A24</f>
        <v>Kolhrabi</v>
      </c>
      <c r="B24" s="436" t="str">
        <f>'STEP 2 Sales Input Page'!B24</f>
        <v>lbs</v>
      </c>
      <c r="C24" s="392">
        <v>10</v>
      </c>
      <c r="D24" s="438">
        <v>3000</v>
      </c>
      <c r="E24" s="444">
        <v>0.3</v>
      </c>
      <c r="F24" s="393">
        <v>10</v>
      </c>
      <c r="G24" s="394"/>
      <c r="H24" s="393">
        <v>23</v>
      </c>
      <c r="I24" s="394"/>
      <c r="J24" s="29"/>
      <c r="K24" s="29"/>
      <c r="L24" s="29"/>
      <c r="M24" s="29"/>
      <c r="N24" s="29"/>
      <c r="O24" s="29"/>
      <c r="P24" s="29"/>
      <c r="Q24" s="29"/>
      <c r="R24" s="29"/>
    </row>
    <row r="25" spans="1:18" ht="15" customHeight="1">
      <c r="A25" s="433" t="str">
        <f>'STEP 2 Sales Input Page'!A25</f>
        <v>Leeks</v>
      </c>
      <c r="B25" s="436" t="str">
        <f>'STEP 2 Sales Input Page'!B25</f>
        <v>lbs</v>
      </c>
      <c r="C25" s="392">
        <v>62</v>
      </c>
      <c r="D25" s="438">
        <v>2000</v>
      </c>
      <c r="E25" s="444">
        <v>0.1</v>
      </c>
      <c r="F25" s="393">
        <v>9</v>
      </c>
      <c r="G25" s="394"/>
      <c r="H25" s="393">
        <v>20</v>
      </c>
      <c r="I25" s="394"/>
      <c r="J25" s="29"/>
      <c r="K25" s="29"/>
      <c r="L25" s="29"/>
      <c r="M25" s="29"/>
      <c r="N25" s="29"/>
      <c r="O25" s="29"/>
      <c r="P25" s="29"/>
      <c r="Q25" s="29"/>
      <c r="R25" s="29"/>
    </row>
    <row r="26" spans="1:18" ht="15" customHeight="1">
      <c r="A26" s="433" t="str">
        <f>'STEP 2 Sales Input Page'!A26</f>
        <v>Lettuce</v>
      </c>
      <c r="B26" s="436" t="str">
        <f>'STEP 2 Sales Input Page'!B26</f>
        <v>head</v>
      </c>
      <c r="C26" s="392">
        <v>5</v>
      </c>
      <c r="D26" s="438">
        <v>3000</v>
      </c>
      <c r="E26" s="444">
        <v>0.5</v>
      </c>
      <c r="F26" s="393">
        <v>20</v>
      </c>
      <c r="G26" s="394"/>
      <c r="H26" s="393">
        <v>60</v>
      </c>
      <c r="I26" s="394"/>
      <c r="J26" s="29"/>
      <c r="K26" s="29"/>
      <c r="L26" s="29"/>
      <c r="M26" s="29"/>
      <c r="N26" s="29"/>
      <c r="O26" s="29"/>
      <c r="P26" s="29"/>
      <c r="Q26" s="29"/>
      <c r="R26" s="29"/>
    </row>
    <row r="27" spans="1:18" ht="15" customHeight="1">
      <c r="A27" s="433" t="str">
        <f>'STEP 2 Sales Input Page'!A27</f>
        <v>Mustard Greens</v>
      </c>
      <c r="B27" s="436" t="str">
        <f>'STEP 2 Sales Input Page'!B27</f>
        <v>bunch</v>
      </c>
      <c r="C27" s="392">
        <v>5</v>
      </c>
      <c r="D27" s="438">
        <v>4000</v>
      </c>
      <c r="E27" s="444">
        <v>0.15</v>
      </c>
      <c r="F27" s="393">
        <v>8</v>
      </c>
      <c r="G27" s="394"/>
      <c r="H27" s="393">
        <v>24</v>
      </c>
      <c r="I27" s="394"/>
      <c r="J27" s="29"/>
      <c r="K27" s="29"/>
      <c r="L27" s="29"/>
      <c r="M27" s="29"/>
      <c r="N27" s="29"/>
      <c r="O27" s="29"/>
      <c r="P27" s="29"/>
      <c r="Q27" s="29"/>
      <c r="R27" s="29"/>
    </row>
    <row r="28" spans="1:18" ht="15" customHeight="1">
      <c r="A28" s="433" t="str">
        <f>'STEP 2 Sales Input Page'!A28</f>
        <v>Onion</v>
      </c>
      <c r="B28" s="436" t="str">
        <f>'STEP 2 Sales Input Page'!B28</f>
        <v>lbs</v>
      </c>
      <c r="C28" s="392">
        <v>9</v>
      </c>
      <c r="D28" s="438">
        <v>2500</v>
      </c>
      <c r="E28" s="444">
        <v>0.5</v>
      </c>
      <c r="F28" s="393">
        <v>12</v>
      </c>
      <c r="G28" s="394"/>
      <c r="H28" s="393">
        <v>36</v>
      </c>
      <c r="I28" s="394"/>
      <c r="J28" s="29"/>
      <c r="K28" s="29"/>
      <c r="L28" s="29"/>
      <c r="M28" s="29"/>
      <c r="N28" s="29"/>
      <c r="O28" s="29"/>
      <c r="P28" s="29"/>
      <c r="Q28" s="29"/>
      <c r="R28" s="29"/>
    </row>
    <row r="29" spans="1:18" ht="15" customHeight="1">
      <c r="A29" s="433" t="str">
        <f>'STEP 2 Sales Input Page'!A29</f>
        <v>Parsley</v>
      </c>
      <c r="B29" s="436" t="str">
        <f>'STEP 2 Sales Input Page'!B29</f>
        <v>bunch</v>
      </c>
      <c r="C29" s="392">
        <v>3</v>
      </c>
      <c r="D29" s="438">
        <v>8000</v>
      </c>
      <c r="E29" s="444">
        <v>0.25</v>
      </c>
      <c r="F29" s="393">
        <v>16</v>
      </c>
      <c r="G29" s="394"/>
      <c r="H29" s="393">
        <v>38</v>
      </c>
      <c r="I29" s="394"/>
      <c r="J29" s="29"/>
      <c r="K29" s="29"/>
      <c r="L29" s="29"/>
      <c r="M29" s="29"/>
      <c r="N29" s="29"/>
      <c r="O29" s="29"/>
      <c r="P29" s="29"/>
      <c r="Q29" s="29"/>
      <c r="R29" s="29"/>
    </row>
    <row r="30" spans="1:18" ht="15" customHeight="1">
      <c r="A30" s="433" t="str">
        <f>'STEP 2 Sales Input Page'!A30</f>
        <v>Parsnip</v>
      </c>
      <c r="B30" s="436" t="str">
        <f>'STEP 2 Sales Input Page'!B30</f>
        <v>pick a unit</v>
      </c>
      <c r="C30" s="392">
        <v>0</v>
      </c>
      <c r="D30" s="438">
        <v>0</v>
      </c>
      <c r="E30" s="444">
        <v>0</v>
      </c>
      <c r="F30" s="393"/>
      <c r="G30" s="394"/>
      <c r="H30" s="393"/>
      <c r="I30" s="394"/>
      <c r="J30" s="29"/>
      <c r="K30" s="29"/>
      <c r="L30" s="29"/>
      <c r="M30" s="29"/>
      <c r="N30" s="29"/>
      <c r="O30" s="29"/>
      <c r="P30" s="29"/>
      <c r="Q30" s="29"/>
      <c r="R30" s="29"/>
    </row>
    <row r="31" spans="1:18" ht="15" customHeight="1">
      <c r="A31" s="433" t="str">
        <f>'STEP 2 Sales Input Page'!A31</f>
        <v>Peas, shell</v>
      </c>
      <c r="B31" s="436" t="str">
        <f>'STEP 2 Sales Input Page'!B31</f>
        <v>lbs</v>
      </c>
      <c r="C31" s="392">
        <v>18</v>
      </c>
      <c r="D31" s="438">
        <v>12000</v>
      </c>
      <c r="E31" s="444">
        <v>0.2</v>
      </c>
      <c r="F31" s="393">
        <v>8</v>
      </c>
      <c r="G31" s="394"/>
      <c r="H31" s="393">
        <v>75</v>
      </c>
      <c r="I31" s="394"/>
      <c r="J31" s="29"/>
      <c r="K31" s="29"/>
      <c r="L31" s="29"/>
      <c r="M31" s="29"/>
      <c r="N31" s="29"/>
      <c r="O31" s="29"/>
      <c r="P31" s="29"/>
      <c r="Q31" s="29"/>
      <c r="R31" s="29"/>
    </row>
    <row r="32" spans="1:18" ht="15" customHeight="1">
      <c r="A32" s="433" t="str">
        <f>'STEP 2 Sales Input Page'!A32</f>
        <v>Peas, snap</v>
      </c>
      <c r="B32" s="436" t="str">
        <f>'STEP 2 Sales Input Page'!B32</f>
        <v>lbs</v>
      </c>
      <c r="C32" s="392">
        <v>12</v>
      </c>
      <c r="D32" s="438">
        <v>12000</v>
      </c>
      <c r="E32" s="444">
        <v>0.2</v>
      </c>
      <c r="F32" s="393">
        <v>8</v>
      </c>
      <c r="G32" s="394"/>
      <c r="H32" s="393">
        <v>20</v>
      </c>
      <c r="I32" s="394"/>
      <c r="J32" s="29"/>
      <c r="K32" s="29"/>
      <c r="L32" s="29"/>
      <c r="M32" s="29"/>
      <c r="N32" s="29"/>
      <c r="O32" s="29"/>
      <c r="P32" s="29"/>
      <c r="Q32" s="29"/>
      <c r="R32" s="29"/>
    </row>
    <row r="33" spans="1:18" ht="15" customHeight="1">
      <c r="A33" s="433" t="str">
        <f>'STEP 2 Sales Input Page'!A33</f>
        <v>Potatoes</v>
      </c>
      <c r="B33" s="436" t="str">
        <f>'STEP 2 Sales Input Page'!B33</f>
        <v>lbs</v>
      </c>
      <c r="C33" s="392">
        <v>700</v>
      </c>
      <c r="D33" s="438">
        <v>0</v>
      </c>
      <c r="E33" s="444">
        <v>0.75</v>
      </c>
      <c r="F33" s="393">
        <v>8</v>
      </c>
      <c r="G33" s="394"/>
      <c r="H33" s="393">
        <v>46</v>
      </c>
      <c r="I33" s="394">
        <v>54</v>
      </c>
      <c r="J33" s="29"/>
      <c r="K33" s="29"/>
      <c r="L33" s="29"/>
      <c r="M33" s="29"/>
      <c r="N33" s="29"/>
      <c r="O33" s="29"/>
      <c r="P33" s="29"/>
      <c r="Q33" s="29"/>
      <c r="R33" s="29"/>
    </row>
    <row r="34" spans="1:18" ht="15" customHeight="1">
      <c r="A34" s="433" t="str">
        <f>'STEP 2 Sales Input Page'!A34</f>
        <v>Radishes</v>
      </c>
      <c r="B34" s="436" t="str">
        <f>'STEP 2 Sales Input Page'!B34</f>
        <v>lbs</v>
      </c>
      <c r="C34" s="392">
        <v>35</v>
      </c>
      <c r="D34" s="438">
        <v>450</v>
      </c>
      <c r="E34" s="444">
        <v>0.5</v>
      </c>
      <c r="F34" s="393">
        <v>9</v>
      </c>
      <c r="G34" s="394"/>
      <c r="H34" s="393">
        <v>21</v>
      </c>
      <c r="I34" s="394"/>
      <c r="J34" s="29"/>
      <c r="K34" s="29"/>
      <c r="L34" s="29"/>
      <c r="M34" s="29"/>
      <c r="N34" s="29"/>
      <c r="O34" s="29"/>
      <c r="P34" s="29"/>
      <c r="Q34" s="29"/>
      <c r="R34" s="29"/>
    </row>
    <row r="35" spans="1:18" ht="15" customHeight="1">
      <c r="A35" s="433" t="str">
        <f>'STEP 2 Sales Input Page'!A35</f>
        <v>Radicchio</v>
      </c>
      <c r="B35" s="436" t="str">
        <f>'STEP 2 Sales Input Page'!B35</f>
        <v>pick a unit</v>
      </c>
      <c r="C35" s="392">
        <v>0</v>
      </c>
      <c r="D35" s="438">
        <v>0</v>
      </c>
      <c r="E35" s="444">
        <v>0</v>
      </c>
      <c r="F35" s="393"/>
      <c r="G35" s="394"/>
      <c r="H35" s="393"/>
      <c r="I35" s="394"/>
      <c r="J35" s="29"/>
      <c r="K35" s="29"/>
      <c r="L35" s="29"/>
      <c r="M35" s="29"/>
      <c r="N35" s="29"/>
      <c r="O35" s="29"/>
      <c r="P35" s="29"/>
      <c r="Q35" s="29"/>
      <c r="R35" s="29"/>
    </row>
    <row r="36" spans="1:18" ht="15" customHeight="1">
      <c r="A36" s="433" t="str">
        <f>'STEP 2 Sales Input Page'!A36</f>
        <v>Red peppers</v>
      </c>
      <c r="B36" s="436" t="str">
        <f>'STEP 2 Sales Input Page'!B36</f>
        <v>lbs</v>
      </c>
      <c r="C36" s="392">
        <v>5</v>
      </c>
      <c r="D36" s="438">
        <v>300</v>
      </c>
      <c r="E36" s="444">
        <v>0.2</v>
      </c>
      <c r="F36" s="393">
        <v>8</v>
      </c>
      <c r="G36" s="394"/>
      <c r="H36" s="393">
        <v>30</v>
      </c>
      <c r="I36" s="394"/>
      <c r="J36" s="29"/>
      <c r="K36" s="29"/>
      <c r="L36" s="29"/>
      <c r="M36" s="29"/>
      <c r="N36" s="29"/>
      <c r="O36" s="29"/>
      <c r="P36" s="29"/>
      <c r="Q36" s="29"/>
      <c r="R36" s="29"/>
    </row>
    <row r="37" spans="1:18" ht="15" customHeight="1">
      <c r="A37" s="433" t="str">
        <f>'STEP 2 Sales Input Page'!A37</f>
        <v>Rhubarb</v>
      </c>
      <c r="B37" s="436" t="str">
        <f>'STEP 2 Sales Input Page'!B37</f>
        <v>pick a unit</v>
      </c>
      <c r="C37" s="392">
        <v>0</v>
      </c>
      <c r="D37" s="438">
        <v>0</v>
      </c>
      <c r="E37" s="444">
        <v>0</v>
      </c>
      <c r="F37" s="393"/>
      <c r="G37" s="394"/>
      <c r="H37" s="393"/>
      <c r="I37" s="394"/>
      <c r="J37" s="29"/>
      <c r="K37" s="29"/>
      <c r="L37" s="29"/>
      <c r="M37" s="29"/>
      <c r="N37" s="29"/>
      <c r="O37" s="29"/>
      <c r="P37" s="29"/>
      <c r="Q37" s="29"/>
      <c r="R37" s="29"/>
    </row>
    <row r="38" spans="1:18" ht="15" customHeight="1">
      <c r="A38" s="433" t="str">
        <f>'STEP 2 Sales Input Page'!A38</f>
        <v>Spinach</v>
      </c>
      <c r="B38" s="436" t="str">
        <f>'STEP 2 Sales Input Page'!B38</f>
        <v>lbs</v>
      </c>
      <c r="C38" s="392">
        <v>8</v>
      </c>
      <c r="D38" s="438">
        <v>0</v>
      </c>
      <c r="E38" s="444">
        <v>0.35</v>
      </c>
      <c r="F38" s="393">
        <v>13</v>
      </c>
      <c r="G38" s="394"/>
      <c r="H38" s="393">
        <v>56</v>
      </c>
      <c r="I38" s="394"/>
      <c r="J38" s="29"/>
      <c r="K38" s="29"/>
      <c r="L38" s="29"/>
      <c r="M38" s="29"/>
      <c r="N38" s="29"/>
      <c r="O38" s="29"/>
      <c r="P38" s="29"/>
      <c r="Q38" s="29"/>
      <c r="R38" s="29"/>
    </row>
    <row r="39" spans="1:18" ht="15" customHeight="1">
      <c r="A39" s="433" t="str">
        <f>'STEP 2 Sales Input Page'!A39</f>
        <v>Squash, Zephyr</v>
      </c>
      <c r="B39" s="436" t="str">
        <f>'STEP 2 Sales Input Page'!B39</f>
        <v>lbs</v>
      </c>
      <c r="C39" s="392">
        <v>5</v>
      </c>
      <c r="D39" s="438">
        <v>1000</v>
      </c>
      <c r="E39" s="444">
        <v>0.1</v>
      </c>
      <c r="F39" s="393">
        <v>9</v>
      </c>
      <c r="G39" s="394"/>
      <c r="H39" s="393">
        <v>45</v>
      </c>
      <c r="I39" s="394"/>
      <c r="J39" s="29"/>
      <c r="K39" s="29"/>
      <c r="L39" s="29"/>
      <c r="M39" s="29"/>
      <c r="N39" s="29"/>
      <c r="O39" s="29"/>
      <c r="P39" s="29"/>
      <c r="Q39" s="29"/>
      <c r="R39" s="29"/>
    </row>
    <row r="40" spans="1:18" ht="15" customHeight="1">
      <c r="A40" s="433" t="str">
        <f>'STEP 2 Sales Input Page'!A40</f>
        <v>Sweet Potatoes</v>
      </c>
      <c r="B40" s="436" t="str">
        <f>'STEP 2 Sales Input Page'!B40</f>
        <v>pick a unit</v>
      </c>
      <c r="C40" s="392">
        <v>0</v>
      </c>
      <c r="D40" s="438">
        <v>0</v>
      </c>
      <c r="E40" s="444">
        <v>0</v>
      </c>
      <c r="F40" s="393"/>
      <c r="G40" s="394"/>
      <c r="H40" s="393"/>
      <c r="I40" s="394"/>
      <c r="J40" s="29"/>
      <c r="K40" s="29"/>
      <c r="L40" s="29"/>
      <c r="M40" s="29"/>
      <c r="N40" s="29"/>
      <c r="O40" s="29"/>
      <c r="P40" s="29"/>
      <c r="Q40" s="29"/>
      <c r="R40" s="29"/>
    </row>
    <row r="41" spans="1:18" ht="15" customHeight="1">
      <c r="A41" s="433" t="str">
        <f>'STEP 2 Sales Input Page'!A41</f>
        <v>Tomatillos</v>
      </c>
      <c r="B41" s="436" t="str">
        <f>'STEP 2 Sales Input Page'!B41</f>
        <v>lbs</v>
      </c>
      <c r="C41" s="392">
        <v>9</v>
      </c>
      <c r="D41" s="438">
        <v>3000</v>
      </c>
      <c r="E41" s="444">
        <v>0.3</v>
      </c>
      <c r="F41" s="393">
        <v>6</v>
      </c>
      <c r="G41" s="394"/>
      <c r="H41" s="393">
        <v>18</v>
      </c>
      <c r="I41" s="394"/>
      <c r="J41" s="29"/>
      <c r="K41" s="29"/>
      <c r="L41" s="29"/>
      <c r="M41" s="29"/>
      <c r="N41" s="29"/>
      <c r="O41" s="29"/>
      <c r="P41" s="29"/>
      <c r="Q41" s="29"/>
      <c r="R41" s="29"/>
    </row>
    <row r="42" spans="1:18" ht="15" customHeight="1">
      <c r="A42" s="433" t="str">
        <f>'STEP 2 Sales Input Page'!A42</f>
        <v>Tomato, Heirloom</v>
      </c>
      <c r="B42" s="436" t="str">
        <f>'STEP 2 Sales Input Page'!B42</f>
        <v>lbs</v>
      </c>
      <c r="C42" s="392">
        <v>13</v>
      </c>
      <c r="D42" s="438">
        <v>400</v>
      </c>
      <c r="E42" s="444">
        <v>0.7</v>
      </c>
      <c r="F42" s="393">
        <v>17</v>
      </c>
      <c r="G42" s="394">
        <v>57</v>
      </c>
      <c r="H42" s="393">
        <v>75</v>
      </c>
      <c r="I42" s="394">
        <v>109</v>
      </c>
      <c r="J42" s="29"/>
      <c r="K42" s="29"/>
      <c r="L42" s="29"/>
      <c r="M42" s="29"/>
      <c r="N42" s="29"/>
      <c r="O42" s="29"/>
      <c r="P42" s="29"/>
      <c r="Q42" s="29"/>
      <c r="R42" s="29"/>
    </row>
    <row r="43" spans="1:18" ht="15" customHeight="1">
      <c r="A43" s="433" t="str">
        <f>'STEP 2 Sales Input Page'!A43</f>
        <v>Tomatoes, slicing</v>
      </c>
      <c r="B43" s="436" t="str">
        <f>'STEP 2 Sales Input Page'!B43</f>
        <v>lbs</v>
      </c>
      <c r="C43" s="392">
        <v>6</v>
      </c>
      <c r="D43" s="438">
        <v>400</v>
      </c>
      <c r="E43" s="444">
        <v>0.7</v>
      </c>
      <c r="F43" s="393">
        <v>17</v>
      </c>
      <c r="G43" s="394"/>
      <c r="H43" s="393">
        <v>75</v>
      </c>
      <c r="I43" s="394"/>
      <c r="J43" s="29"/>
      <c r="K43" s="29"/>
      <c r="L43" s="29"/>
      <c r="M43" s="29"/>
      <c r="N43" s="29"/>
      <c r="O43" s="29"/>
      <c r="P43" s="29"/>
      <c r="Q43" s="29"/>
      <c r="R43" s="29"/>
    </row>
    <row r="44" spans="1:18" ht="15" customHeight="1">
      <c r="A44" s="433" t="str">
        <f>'STEP 2 Sales Input Page'!A44</f>
        <v>Turnips</v>
      </c>
      <c r="B44" s="436" t="str">
        <f>'STEP 2 Sales Input Page'!B44</f>
        <v>lbs</v>
      </c>
      <c r="C44" s="392">
        <v>65</v>
      </c>
      <c r="D44" s="438"/>
      <c r="E44" s="444">
        <v>0.3</v>
      </c>
      <c r="F44" s="393">
        <v>48</v>
      </c>
      <c r="G44" s="394"/>
      <c r="H44" s="393">
        <v>79</v>
      </c>
      <c r="I44" s="394"/>
      <c r="J44" s="29"/>
      <c r="K44" s="29"/>
      <c r="L44" s="29"/>
      <c r="M44" s="29"/>
      <c r="N44" s="29"/>
      <c r="O44" s="29"/>
      <c r="P44" s="29"/>
      <c r="Q44" s="29"/>
      <c r="R44" s="29"/>
    </row>
    <row r="45" spans="1:18" ht="15" customHeight="1">
      <c r="A45" s="433" t="str">
        <f>'STEP 2 Sales Input Page'!A45</f>
        <v>Winter squash</v>
      </c>
      <c r="B45" s="433" t="str">
        <f>'STEP 2 Sales Input Page'!B45</f>
        <v>lbs</v>
      </c>
      <c r="C45" s="392">
        <v>11</v>
      </c>
      <c r="D45" s="438">
        <v>350</v>
      </c>
      <c r="E45" s="444">
        <v>1</v>
      </c>
      <c r="F45" s="393">
        <v>16</v>
      </c>
      <c r="G45" s="394"/>
      <c r="H45" s="393">
        <v>57</v>
      </c>
      <c r="I45" s="394"/>
      <c r="J45" s="29"/>
      <c r="K45" s="29"/>
      <c r="L45" s="29"/>
      <c r="M45" s="29"/>
      <c r="N45" s="29"/>
      <c r="O45" s="29"/>
      <c r="P45" s="29"/>
      <c r="Q45" s="29"/>
      <c r="R45" s="29"/>
    </row>
    <row r="46" spans="1:18" ht="15" customHeight="1">
      <c r="A46" s="433" t="str">
        <f>'STEP 2 Sales Input Page'!A46</f>
        <v>Yellow beans</v>
      </c>
      <c r="B46" s="433" t="str">
        <f>'STEP 2 Sales Input Page'!B46</f>
        <v>lbs</v>
      </c>
      <c r="C46" s="392">
        <v>50</v>
      </c>
      <c r="D46" s="438"/>
      <c r="E46" s="444">
        <v>0.5</v>
      </c>
      <c r="F46" s="393">
        <v>6</v>
      </c>
      <c r="G46" s="394"/>
      <c r="H46" s="393">
        <v>40</v>
      </c>
      <c r="I46" s="394"/>
      <c r="J46" s="29"/>
      <c r="K46" s="29"/>
      <c r="L46" s="29"/>
      <c r="M46" s="29"/>
      <c r="N46" s="29"/>
      <c r="O46" s="29"/>
      <c r="P46" s="29"/>
      <c r="Q46" s="29"/>
      <c r="R46" s="29"/>
    </row>
    <row r="47" spans="1:18" ht="15" customHeight="1" thickBot="1">
      <c r="A47" s="435" t="str">
        <f>'STEP 2 Sales Input Page'!A47</f>
        <v>Zucchini</v>
      </c>
      <c r="B47" s="435" t="str">
        <f>'STEP 2 Sales Input Page'!B47</f>
        <v>lbs</v>
      </c>
      <c r="C47" s="439">
        <v>5</v>
      </c>
      <c r="D47" s="440">
        <v>1000</v>
      </c>
      <c r="E47" s="445">
        <v>0.5</v>
      </c>
      <c r="F47" s="441">
        <v>8</v>
      </c>
      <c r="G47" s="442"/>
      <c r="H47" s="441">
        <v>65</v>
      </c>
      <c r="I47" s="442"/>
      <c r="J47" s="29"/>
      <c r="K47" s="29"/>
      <c r="L47" s="29"/>
      <c r="M47" s="29"/>
      <c r="N47" s="29"/>
      <c r="O47" s="29"/>
      <c r="P47" s="29"/>
      <c r="Q47" s="29"/>
      <c r="R47" s="29"/>
    </row>
    <row r="48" spans="1:18" ht="15" customHeight="1" thickBot="1">
      <c r="A48" s="29"/>
      <c r="B48" s="29"/>
      <c r="C48" s="83"/>
      <c r="D48" s="29"/>
      <c r="E48" s="29"/>
      <c r="F48" s="29"/>
      <c r="G48" s="83"/>
      <c r="H48" s="29"/>
      <c r="I48" s="83"/>
      <c r="J48" s="29"/>
      <c r="K48" s="29"/>
      <c r="L48" s="29"/>
      <c r="M48" s="29"/>
      <c r="N48" s="29"/>
      <c r="O48" s="29"/>
      <c r="P48" s="29"/>
      <c r="Q48" s="29"/>
      <c r="R48" s="29"/>
    </row>
    <row r="49" spans="1:18" ht="15" customHeight="1" thickBot="1">
      <c r="A49" s="449" t="s">
        <v>228</v>
      </c>
      <c r="B49" s="450"/>
      <c r="C49" s="446">
        <f>SUM(C5:C47)</f>
        <v>1476</v>
      </c>
      <c r="D49" s="447">
        <f aca="true" t="shared" si="0" ref="D49:I49">SUM(D5:D47)</f>
        <v>99500</v>
      </c>
      <c r="E49" s="448">
        <f t="shared" si="0"/>
        <v>17.349999999999998</v>
      </c>
      <c r="F49" s="451">
        <f t="shared" si="0"/>
        <v>494</v>
      </c>
      <c r="G49" s="447">
        <f t="shared" si="0"/>
        <v>57</v>
      </c>
      <c r="H49" s="451">
        <f t="shared" si="0"/>
        <v>1496</v>
      </c>
      <c r="I49" s="447">
        <f t="shared" si="0"/>
        <v>208</v>
      </c>
      <c r="J49" s="29"/>
      <c r="K49" s="29"/>
      <c r="L49" s="29"/>
      <c r="M49" s="29"/>
      <c r="N49" s="29"/>
      <c r="O49" s="29"/>
      <c r="P49" s="29"/>
      <c r="Q49" s="29"/>
      <c r="R49" s="29"/>
    </row>
    <row r="50" spans="1:18" ht="15" customHeight="1">
      <c r="A50" s="29"/>
      <c r="B50" s="29"/>
      <c r="C50" s="29"/>
      <c r="D50" s="29"/>
      <c r="E50" s="29"/>
      <c r="F50" s="29"/>
      <c r="G50" s="29"/>
      <c r="H50" s="29"/>
      <c r="I50" s="29"/>
      <c r="J50" s="29"/>
      <c r="K50" s="29"/>
      <c r="L50" s="29"/>
      <c r="M50" s="29"/>
      <c r="N50" s="29"/>
      <c r="O50" s="29"/>
      <c r="P50" s="29"/>
      <c r="Q50" s="29"/>
      <c r="R50" s="29"/>
    </row>
    <row r="51" spans="1:18" ht="15" customHeight="1">
      <c r="A51" s="29"/>
      <c r="B51" s="29"/>
      <c r="C51" s="29"/>
      <c r="D51" s="29"/>
      <c r="E51" s="29"/>
      <c r="F51" s="29"/>
      <c r="G51" s="29"/>
      <c r="H51" s="29"/>
      <c r="I51" s="29"/>
      <c r="J51" s="29"/>
      <c r="K51" s="29"/>
      <c r="L51" s="29"/>
      <c r="M51" s="29"/>
      <c r="N51" s="116"/>
      <c r="O51" s="29"/>
      <c r="P51" s="29"/>
      <c r="Q51" s="29"/>
      <c r="R51" s="29"/>
    </row>
    <row r="52" spans="1:18" ht="15" customHeight="1">
      <c r="A52" s="29"/>
      <c r="B52" s="29"/>
      <c r="C52" s="29"/>
      <c r="D52" s="29"/>
      <c r="E52" s="29"/>
      <c r="F52" s="29"/>
      <c r="G52" s="29"/>
      <c r="H52" s="29"/>
      <c r="I52" s="29"/>
      <c r="J52" s="29"/>
      <c r="K52" s="29"/>
      <c r="L52" s="29"/>
      <c r="M52" s="29"/>
      <c r="N52" s="116"/>
      <c r="O52" s="29"/>
      <c r="P52" s="29"/>
      <c r="Q52" s="29"/>
      <c r="R52" s="29"/>
    </row>
    <row r="53" spans="1:18" ht="15" customHeight="1">
      <c r="A53" s="29"/>
      <c r="B53" s="29"/>
      <c r="C53" s="29"/>
      <c r="D53" s="29"/>
      <c r="E53" s="29"/>
      <c r="F53" s="29"/>
      <c r="G53" s="29"/>
      <c r="H53" s="29"/>
      <c r="I53" s="29"/>
      <c r="J53" s="29"/>
      <c r="K53" s="29"/>
      <c r="L53" s="29"/>
      <c r="M53" s="29"/>
      <c r="N53" s="116"/>
      <c r="O53" s="29"/>
      <c r="P53" s="29"/>
      <c r="Q53" s="29"/>
      <c r="R53" s="29"/>
    </row>
    <row r="54" spans="1:15" ht="15" customHeight="1">
      <c r="A54" s="29"/>
      <c r="B54" s="29"/>
      <c r="C54" s="29"/>
      <c r="D54" s="29"/>
      <c r="E54" s="29"/>
      <c r="F54" s="29"/>
      <c r="G54" s="29"/>
      <c r="H54" s="29"/>
      <c r="I54" s="29"/>
      <c r="J54" s="29"/>
      <c r="K54" s="29"/>
      <c r="L54" s="29"/>
      <c r="M54" s="29"/>
      <c r="N54" s="116"/>
      <c r="O54" s="29"/>
    </row>
    <row r="55" spans="1:15" ht="15" customHeight="1">
      <c r="A55" s="29"/>
      <c r="B55" s="29"/>
      <c r="C55" s="29"/>
      <c r="D55" s="29"/>
      <c r="E55" s="29"/>
      <c r="F55" s="29"/>
      <c r="G55" s="29"/>
      <c r="H55" s="29"/>
      <c r="I55" s="29"/>
      <c r="J55" s="29"/>
      <c r="K55" s="29"/>
      <c r="L55" s="29"/>
      <c r="M55" s="29"/>
      <c r="N55" s="116"/>
      <c r="O55" s="29"/>
    </row>
    <row r="56" spans="1:15" ht="15" customHeight="1">
      <c r="A56" s="29"/>
      <c r="B56" s="29"/>
      <c r="C56" s="29"/>
      <c r="D56" s="29"/>
      <c r="E56" s="29"/>
      <c r="F56" s="29"/>
      <c r="G56" s="29"/>
      <c r="H56" s="29"/>
      <c r="I56" s="29"/>
      <c r="J56" s="29"/>
      <c r="K56" s="29"/>
      <c r="L56" s="29"/>
      <c r="M56" s="29"/>
      <c r="N56" s="116"/>
      <c r="O56" s="29"/>
    </row>
    <row r="57" spans="1:15" ht="15" customHeight="1">
      <c r="A57" s="29"/>
      <c r="B57" s="29"/>
      <c r="C57" s="29"/>
      <c r="D57" s="29"/>
      <c r="E57" s="29"/>
      <c r="F57" s="29"/>
      <c r="G57" s="29"/>
      <c r="H57" s="29"/>
      <c r="I57" s="29"/>
      <c r="J57" s="29"/>
      <c r="K57" s="29"/>
      <c r="L57" s="29"/>
      <c r="M57" s="29"/>
      <c r="N57" s="116"/>
      <c r="O57" s="29"/>
    </row>
    <row r="58" spans="1:15" ht="15" customHeight="1">
      <c r="A58" s="29"/>
      <c r="B58" s="29"/>
      <c r="C58" s="29"/>
      <c r="D58" s="29"/>
      <c r="E58" s="29"/>
      <c r="F58" s="29"/>
      <c r="G58" s="29"/>
      <c r="H58" s="29"/>
      <c r="I58" s="29"/>
      <c r="J58" s="29"/>
      <c r="K58" s="29"/>
      <c r="L58" s="29"/>
      <c r="M58" s="29"/>
      <c r="N58" s="116"/>
      <c r="O58" s="29"/>
    </row>
    <row r="59" spans="1:15" ht="15" customHeight="1">
      <c r="A59" s="29"/>
      <c r="B59" s="29"/>
      <c r="C59" s="29"/>
      <c r="D59" s="29"/>
      <c r="E59" s="29"/>
      <c r="F59" s="29"/>
      <c r="G59" s="29"/>
      <c r="H59" s="29"/>
      <c r="I59" s="29"/>
      <c r="J59" s="29"/>
      <c r="K59" s="29"/>
      <c r="L59" s="29"/>
      <c r="M59" s="29"/>
      <c r="N59" s="116"/>
      <c r="O59" s="29"/>
    </row>
    <row r="60" spans="1:15" ht="15" customHeight="1">
      <c r="A60" s="29"/>
      <c r="B60" s="29"/>
      <c r="C60" s="29"/>
      <c r="D60" s="29"/>
      <c r="E60" s="29"/>
      <c r="F60" s="29"/>
      <c r="G60" s="29"/>
      <c r="H60" s="29"/>
      <c r="I60" s="29"/>
      <c r="J60" s="29"/>
      <c r="K60" s="29"/>
      <c r="L60" s="29"/>
      <c r="M60" s="29"/>
      <c r="N60" s="116"/>
      <c r="O60" s="29"/>
    </row>
    <row r="61" spans="1:15" ht="15" customHeight="1">
      <c r="A61" s="29"/>
      <c r="B61" s="29"/>
      <c r="C61" s="29"/>
      <c r="D61" s="29"/>
      <c r="E61" s="29"/>
      <c r="F61" s="29"/>
      <c r="G61" s="29"/>
      <c r="H61" s="29"/>
      <c r="I61" s="29"/>
      <c r="J61" s="29"/>
      <c r="K61" s="29"/>
      <c r="L61" s="29"/>
      <c r="M61" s="29"/>
      <c r="N61" s="116"/>
      <c r="O61" s="29"/>
    </row>
    <row r="62" spans="1:15" ht="15" customHeight="1">
      <c r="A62" s="29"/>
      <c r="B62" s="29"/>
      <c r="C62" s="29"/>
      <c r="D62" s="29"/>
      <c r="E62" s="29"/>
      <c r="F62" s="29"/>
      <c r="G62" s="29"/>
      <c r="H62" s="29"/>
      <c r="I62" s="29"/>
      <c r="J62" s="29"/>
      <c r="K62" s="29"/>
      <c r="L62" s="29"/>
      <c r="M62" s="29"/>
      <c r="N62" s="116"/>
      <c r="O62" s="29"/>
    </row>
    <row r="63" spans="1:15" ht="15" customHeight="1">
      <c r="A63" s="29"/>
      <c r="B63" s="29"/>
      <c r="C63" s="29"/>
      <c r="D63" s="29"/>
      <c r="E63" s="29"/>
      <c r="F63" s="29"/>
      <c r="G63" s="29"/>
      <c r="H63" s="29"/>
      <c r="I63" s="29"/>
      <c r="J63" s="29"/>
      <c r="K63" s="29"/>
      <c r="L63" s="29"/>
      <c r="M63" s="29"/>
      <c r="N63" s="116"/>
      <c r="O63" s="29"/>
    </row>
    <row r="64" spans="1:15" ht="15" customHeight="1">
      <c r="A64" s="29"/>
      <c r="B64" s="29"/>
      <c r="C64" s="29"/>
      <c r="D64" s="29"/>
      <c r="E64" s="29"/>
      <c r="F64" s="29"/>
      <c r="G64" s="29"/>
      <c r="H64" s="29"/>
      <c r="I64" s="29"/>
      <c r="J64" s="29"/>
      <c r="K64" s="29"/>
      <c r="L64" s="29"/>
      <c r="M64" s="29"/>
      <c r="N64" s="116"/>
      <c r="O64" s="29"/>
    </row>
    <row r="65" spans="1:15" ht="15" customHeight="1">
      <c r="A65" s="29"/>
      <c r="B65" s="29"/>
      <c r="C65" s="29"/>
      <c r="D65" s="29"/>
      <c r="E65" s="29"/>
      <c r="F65" s="29"/>
      <c r="G65" s="29"/>
      <c r="H65" s="29"/>
      <c r="I65" s="29"/>
      <c r="J65" s="29"/>
      <c r="K65" s="29"/>
      <c r="L65" s="29"/>
      <c r="M65" s="29"/>
      <c r="N65" s="116"/>
      <c r="O65" s="29"/>
    </row>
    <row r="66" spans="1:15" ht="15" customHeight="1">
      <c r="A66" s="29"/>
      <c r="B66" s="29"/>
      <c r="C66" s="29"/>
      <c r="D66" s="29"/>
      <c r="E66" s="29"/>
      <c r="F66" s="29"/>
      <c r="G66" s="29"/>
      <c r="H66" s="29"/>
      <c r="I66" s="29"/>
      <c r="J66" s="29"/>
      <c r="K66" s="29"/>
      <c r="L66" s="29"/>
      <c r="M66" s="29"/>
      <c r="N66" s="116"/>
      <c r="O66" s="29"/>
    </row>
    <row r="67" spans="1:15" ht="15" customHeight="1">
      <c r="A67" s="29"/>
      <c r="B67" s="29"/>
      <c r="C67" s="29"/>
      <c r="D67" s="29"/>
      <c r="E67" s="29"/>
      <c r="F67" s="29"/>
      <c r="G67" s="29"/>
      <c r="H67" s="29"/>
      <c r="I67" s="29"/>
      <c r="J67" s="29"/>
      <c r="K67" s="29"/>
      <c r="L67" s="29"/>
      <c r="M67" s="29"/>
      <c r="N67" s="116"/>
      <c r="O67" s="29"/>
    </row>
    <row r="68" spans="1:15" ht="15" customHeight="1">
      <c r="A68" s="29"/>
      <c r="B68" s="29"/>
      <c r="C68" s="29"/>
      <c r="D68" s="29"/>
      <c r="E68" s="29"/>
      <c r="F68" s="29"/>
      <c r="G68" s="29"/>
      <c r="H68" s="29"/>
      <c r="I68" s="29"/>
      <c r="J68" s="29"/>
      <c r="K68" s="29"/>
      <c r="L68" s="29"/>
      <c r="M68" s="29"/>
      <c r="N68" s="116"/>
      <c r="O68" s="29"/>
    </row>
    <row r="69" spans="1:15" ht="15" customHeight="1">
      <c r="A69" s="29"/>
      <c r="B69" s="29"/>
      <c r="C69" s="29"/>
      <c r="D69" s="29"/>
      <c r="E69" s="29"/>
      <c r="F69" s="29"/>
      <c r="G69" s="29"/>
      <c r="H69" s="29"/>
      <c r="I69" s="29"/>
      <c r="J69" s="29"/>
      <c r="K69" s="29"/>
      <c r="L69" s="29"/>
      <c r="M69" s="29"/>
      <c r="N69" s="117"/>
      <c r="O69" s="29"/>
    </row>
    <row r="70" spans="1:15" ht="15" customHeight="1">
      <c r="A70" s="29"/>
      <c r="B70" s="29"/>
      <c r="C70" s="29"/>
      <c r="D70" s="29"/>
      <c r="E70" s="29"/>
      <c r="F70" s="29"/>
      <c r="G70" s="29"/>
      <c r="H70" s="29"/>
      <c r="I70" s="29"/>
      <c r="J70" s="29"/>
      <c r="K70" s="29"/>
      <c r="L70" s="29"/>
      <c r="M70" s="29"/>
      <c r="N70" s="116"/>
      <c r="O70" s="29"/>
    </row>
    <row r="71" spans="1:15" ht="15" customHeight="1">
      <c r="A71" s="29"/>
      <c r="B71" s="29"/>
      <c r="C71" s="29"/>
      <c r="D71" s="29"/>
      <c r="E71" s="29"/>
      <c r="F71" s="29"/>
      <c r="G71" s="29"/>
      <c r="H71" s="29"/>
      <c r="I71" s="29"/>
      <c r="J71" s="29"/>
      <c r="K71" s="29"/>
      <c r="L71" s="29"/>
      <c r="M71" s="29"/>
      <c r="N71" s="116"/>
      <c r="O71" s="29"/>
    </row>
    <row r="72" spans="1:15" ht="15" customHeight="1">
      <c r="A72" s="29"/>
      <c r="B72" s="29"/>
      <c r="C72" s="29"/>
      <c r="D72" s="29"/>
      <c r="E72" s="29"/>
      <c r="F72" s="29"/>
      <c r="G72" s="29"/>
      <c r="H72" s="29"/>
      <c r="I72" s="29"/>
      <c r="J72" s="29"/>
      <c r="K72" s="29"/>
      <c r="L72" s="29"/>
      <c r="M72" s="29"/>
      <c r="N72" s="116"/>
      <c r="O72" s="29"/>
    </row>
    <row r="73" spans="1:15" ht="15" customHeight="1">
      <c r="A73" s="29"/>
      <c r="B73" s="29"/>
      <c r="C73" s="29"/>
      <c r="D73" s="29"/>
      <c r="E73" s="29"/>
      <c r="F73" s="29"/>
      <c r="G73" s="29"/>
      <c r="H73" s="29"/>
      <c r="I73" s="29"/>
      <c r="J73" s="29"/>
      <c r="K73" s="29"/>
      <c r="L73" s="29"/>
      <c r="M73" s="29"/>
      <c r="N73" s="116"/>
      <c r="O73" s="29"/>
    </row>
    <row r="74" spans="1:15" ht="15" customHeight="1">
      <c r="A74" s="29"/>
      <c r="B74" s="29"/>
      <c r="C74" s="29"/>
      <c r="D74" s="29"/>
      <c r="E74" s="29"/>
      <c r="F74" s="29"/>
      <c r="G74" s="29"/>
      <c r="H74" s="29"/>
      <c r="I74" s="29"/>
      <c r="J74" s="29"/>
      <c r="K74" s="29"/>
      <c r="L74" s="29"/>
      <c r="M74" s="29"/>
      <c r="N74" s="116"/>
      <c r="O74" s="29"/>
    </row>
    <row r="75" spans="1:15" ht="15" customHeight="1">
      <c r="A75" s="29"/>
      <c r="B75" s="29"/>
      <c r="C75" s="29"/>
      <c r="D75" s="29"/>
      <c r="E75" s="29"/>
      <c r="F75" s="29"/>
      <c r="G75" s="29"/>
      <c r="H75" s="29"/>
      <c r="I75" s="29"/>
      <c r="J75" s="29"/>
      <c r="K75" s="29"/>
      <c r="L75" s="29"/>
      <c r="M75" s="29"/>
      <c r="N75" s="116"/>
      <c r="O75" s="29"/>
    </row>
    <row r="76" spans="1:15" ht="15" customHeight="1">
      <c r="A76" s="29"/>
      <c r="B76" s="29"/>
      <c r="C76" s="29"/>
      <c r="D76" s="29"/>
      <c r="E76" s="29"/>
      <c r="F76" s="29"/>
      <c r="G76" s="29"/>
      <c r="H76" s="29"/>
      <c r="I76" s="29"/>
      <c r="J76" s="29"/>
      <c r="K76" s="29"/>
      <c r="L76" s="29"/>
      <c r="M76" s="29"/>
      <c r="N76" s="116"/>
      <c r="O76" s="29"/>
    </row>
    <row r="77" spans="1:15" ht="15" customHeight="1">
      <c r="A77" s="29"/>
      <c r="B77" s="29"/>
      <c r="C77" s="29"/>
      <c r="D77" s="29"/>
      <c r="E77" s="29"/>
      <c r="F77" s="29"/>
      <c r="G77" s="29"/>
      <c r="H77" s="29"/>
      <c r="I77" s="29"/>
      <c r="J77" s="29"/>
      <c r="K77" s="29"/>
      <c r="L77" s="29"/>
      <c r="M77" s="29"/>
      <c r="N77" s="116"/>
      <c r="O77" s="29"/>
    </row>
    <row r="78" spans="1:15" ht="15" customHeight="1">
      <c r="A78" s="29"/>
      <c r="B78" s="29"/>
      <c r="C78" s="29"/>
      <c r="D78" s="29"/>
      <c r="E78" s="29"/>
      <c r="F78" s="29"/>
      <c r="G78" s="29"/>
      <c r="H78" s="29"/>
      <c r="I78" s="29"/>
      <c r="J78" s="29"/>
      <c r="K78" s="29"/>
      <c r="L78" s="29"/>
      <c r="M78" s="29"/>
      <c r="N78" s="116"/>
      <c r="O78" s="29"/>
    </row>
    <row r="79" spans="1:15" ht="15" customHeight="1">
      <c r="A79" s="29"/>
      <c r="B79" s="29"/>
      <c r="C79" s="29"/>
      <c r="D79" s="29"/>
      <c r="E79" s="29"/>
      <c r="F79" s="29"/>
      <c r="G79" s="29"/>
      <c r="H79" s="29"/>
      <c r="I79" s="29"/>
      <c r="J79" s="29"/>
      <c r="K79" s="29"/>
      <c r="L79" s="29"/>
      <c r="M79" s="29"/>
      <c r="N79" s="116"/>
      <c r="O79" s="29"/>
    </row>
    <row r="80" spans="1:15" ht="15" customHeight="1">
      <c r="A80" s="29"/>
      <c r="B80" s="29"/>
      <c r="C80" s="29"/>
      <c r="D80" s="29"/>
      <c r="E80" s="29"/>
      <c r="F80" s="29"/>
      <c r="G80" s="29"/>
      <c r="H80" s="29"/>
      <c r="I80" s="29"/>
      <c r="J80" s="29"/>
      <c r="K80" s="29"/>
      <c r="L80" s="29"/>
      <c r="M80" s="29"/>
      <c r="N80" s="116"/>
      <c r="O80" s="29"/>
    </row>
    <row r="81" spans="1:15" ht="15" customHeight="1">
      <c r="A81" s="29"/>
      <c r="B81" s="29"/>
      <c r="C81" s="29"/>
      <c r="D81" s="29"/>
      <c r="E81" s="29"/>
      <c r="F81" s="29"/>
      <c r="G81" s="29"/>
      <c r="H81" s="29"/>
      <c r="I81" s="29"/>
      <c r="J81" s="29"/>
      <c r="K81" s="29"/>
      <c r="L81" s="29"/>
      <c r="M81" s="29"/>
      <c r="N81" s="116"/>
      <c r="O81" s="29"/>
    </row>
    <row r="82" spans="1:15" ht="15" customHeight="1">
      <c r="A82" s="29"/>
      <c r="B82" s="29"/>
      <c r="C82" s="29"/>
      <c r="D82" s="29"/>
      <c r="E82" s="29"/>
      <c r="F82" s="29"/>
      <c r="G82" s="29"/>
      <c r="H82" s="29"/>
      <c r="I82" s="29"/>
      <c r="J82" s="29"/>
      <c r="K82" s="29"/>
      <c r="L82" s="29"/>
      <c r="M82" s="29"/>
      <c r="N82" s="116"/>
      <c r="O82" s="29"/>
    </row>
    <row r="83" spans="1:15" ht="15" customHeight="1">
      <c r="A83" s="29"/>
      <c r="B83" s="29"/>
      <c r="C83" s="29"/>
      <c r="D83" s="29"/>
      <c r="E83" s="29"/>
      <c r="F83" s="29"/>
      <c r="G83" s="29"/>
      <c r="H83" s="29"/>
      <c r="I83" s="29"/>
      <c r="J83" s="29"/>
      <c r="K83" s="29"/>
      <c r="L83" s="29"/>
      <c r="M83" s="29"/>
      <c r="N83" s="116"/>
      <c r="O83" s="29"/>
    </row>
    <row r="84" spans="1:15" ht="15" customHeight="1">
      <c r="A84" s="29"/>
      <c r="B84" s="29"/>
      <c r="C84" s="29"/>
      <c r="D84" s="29"/>
      <c r="E84" s="29"/>
      <c r="F84" s="29"/>
      <c r="G84" s="29"/>
      <c r="H84" s="29"/>
      <c r="I84" s="29"/>
      <c r="J84" s="29"/>
      <c r="K84" s="29"/>
      <c r="L84" s="29"/>
      <c r="M84" s="29"/>
      <c r="N84" s="116"/>
      <c r="O84" s="29"/>
    </row>
    <row r="85" spans="1:15" ht="15" customHeight="1">
      <c r="A85" s="29"/>
      <c r="B85" s="29"/>
      <c r="C85" s="29"/>
      <c r="D85" s="29"/>
      <c r="E85" s="29"/>
      <c r="F85" s="29"/>
      <c r="G85" s="29"/>
      <c r="H85" s="29"/>
      <c r="I85" s="29"/>
      <c r="J85" s="29"/>
      <c r="K85" s="29"/>
      <c r="L85" s="29"/>
      <c r="M85" s="29"/>
      <c r="N85" s="116"/>
      <c r="O85" s="29"/>
    </row>
    <row r="86" spans="1:15" ht="15" customHeight="1">
      <c r="A86" s="29"/>
      <c r="B86" s="29"/>
      <c r="C86" s="29"/>
      <c r="D86" s="29"/>
      <c r="E86" s="29"/>
      <c r="F86" s="29"/>
      <c r="G86" s="29"/>
      <c r="H86" s="29"/>
      <c r="I86" s="29"/>
      <c r="J86" s="29"/>
      <c r="K86" s="29"/>
      <c r="L86" s="29"/>
      <c r="M86" s="29"/>
      <c r="N86" s="116"/>
      <c r="O86" s="29"/>
    </row>
    <row r="87" spans="1:15" ht="15" customHeight="1">
      <c r="A87" s="29"/>
      <c r="B87" s="29"/>
      <c r="C87" s="29"/>
      <c r="D87" s="29"/>
      <c r="E87" s="29"/>
      <c r="F87" s="29"/>
      <c r="G87" s="29"/>
      <c r="H87" s="29"/>
      <c r="I87" s="29"/>
      <c r="J87" s="29"/>
      <c r="K87" s="29"/>
      <c r="L87" s="29"/>
      <c r="M87" s="29"/>
      <c r="N87" s="116"/>
      <c r="O87" s="29"/>
    </row>
    <row r="88" ht="15" customHeight="1">
      <c r="N88" s="116"/>
    </row>
    <row r="89" ht="15" customHeight="1">
      <c r="N89" s="116"/>
    </row>
    <row r="90" ht="15" customHeight="1">
      <c r="N90" s="116"/>
    </row>
    <row r="91" ht="15" customHeight="1">
      <c r="N91" s="116"/>
    </row>
    <row r="92" ht="15" customHeight="1">
      <c r="N92" s="116"/>
    </row>
    <row r="93" ht="15" customHeight="1">
      <c r="N93" s="116"/>
    </row>
    <row r="94" ht="15" customHeight="1">
      <c r="N94" s="116"/>
    </row>
    <row r="95" ht="15" customHeight="1">
      <c r="N95" s="116"/>
    </row>
    <row r="96" ht="15" customHeight="1">
      <c r="N96" s="116"/>
    </row>
    <row r="97" ht="15" customHeight="1">
      <c r="N97" s="116"/>
    </row>
    <row r="98" ht="15" customHeight="1">
      <c r="N98" s="116"/>
    </row>
    <row r="99" ht="15" customHeight="1">
      <c r="N99" s="116"/>
    </row>
    <row r="100" ht="15" customHeight="1">
      <c r="N100" s="116"/>
    </row>
    <row r="101" ht="15" customHeight="1">
      <c r="N101" s="116"/>
    </row>
    <row r="102" ht="15" customHeight="1">
      <c r="N102" s="116"/>
    </row>
    <row r="103" ht="15" customHeight="1">
      <c r="N103" s="116"/>
    </row>
    <row r="104" ht="15" customHeight="1">
      <c r="N104" s="116"/>
    </row>
    <row r="105" ht="15" customHeight="1">
      <c r="N105" s="116"/>
    </row>
    <row r="106" ht="15" customHeight="1">
      <c r="N106" s="116"/>
    </row>
    <row r="107" ht="15" customHeight="1">
      <c r="N107" s="116"/>
    </row>
    <row r="108" ht="15" customHeight="1">
      <c r="N108" s="116"/>
    </row>
    <row r="109" ht="15" customHeight="1">
      <c r="N109" s="116"/>
    </row>
    <row r="110" ht="15" customHeight="1">
      <c r="N110" s="116"/>
    </row>
    <row r="111" ht="15" customHeight="1">
      <c r="N111" s="116"/>
    </row>
    <row r="112" ht="15" customHeight="1">
      <c r="N112" s="116"/>
    </row>
  </sheetData>
  <sheetProtection password="CC48" sheet="1" objects="1" scenarios="1"/>
  <mergeCells count="12">
    <mergeCell ref="K11:K13"/>
    <mergeCell ref="J8:J10"/>
    <mergeCell ref="J11:J13"/>
    <mergeCell ref="A1:B3"/>
    <mergeCell ref="J5:J7"/>
    <mergeCell ref="C3:D3"/>
    <mergeCell ref="F3:G3"/>
    <mergeCell ref="H3:I3"/>
    <mergeCell ref="C1:K1"/>
    <mergeCell ref="C2:K2"/>
    <mergeCell ref="K5:K7"/>
    <mergeCell ref="K8:K10"/>
  </mergeCells>
  <dataValidations count="2">
    <dataValidation type="list" allowBlank="1" showInputMessage="1" showErrorMessage="1" sqref="N51:N111">
      <formula1>#REF!</formula1>
    </dataValidation>
    <dataValidation type="list" allowBlank="1" showInputMessage="1" showErrorMessage="1" sqref="E4">
      <formula1>$L$5:$L$7</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A76"/>
  <sheetViews>
    <sheetView workbookViewId="0" topLeftCell="A1">
      <pane xSplit="1" ySplit="8" topLeftCell="O9" activePane="bottomRight" state="frozen"/>
      <selection pane="topRight" activeCell="B1" sqref="B1"/>
      <selection pane="bottomLeft" activeCell="A9" sqref="A9"/>
      <selection pane="bottomRight" activeCell="T35" sqref="T35"/>
    </sheetView>
  </sheetViews>
  <sheetFormatPr defaultColWidth="8.75390625" defaultRowHeight="12"/>
  <cols>
    <col min="1" max="1" width="28.125" style="0" customWidth="1"/>
    <col min="2" max="2" width="16.875" style="0" bestFit="1" customWidth="1"/>
    <col min="3" max="3" width="0.74609375" style="0" customWidth="1"/>
    <col min="4" max="4" width="9.125" style="0" customWidth="1"/>
    <col min="5" max="5" width="12.25390625" style="0" customWidth="1"/>
    <col min="6" max="6" width="0.74609375" style="0" customWidth="1"/>
    <col min="7" max="13" width="12.25390625" style="0" customWidth="1"/>
    <col min="14" max="14" width="0.74609375" style="0" customWidth="1"/>
    <col min="15" max="15" width="11.75390625" style="0" customWidth="1"/>
    <col min="16" max="16" width="0.74609375" style="0" customWidth="1"/>
    <col min="17" max="25" width="12.25390625" style="0" customWidth="1"/>
    <col min="26" max="26" width="0.74609375" style="0" customWidth="1"/>
    <col min="27" max="27" width="14.375" style="0" customWidth="1"/>
    <col min="28" max="28" width="12.375" style="0" customWidth="1"/>
    <col min="29" max="29" width="0.74609375" style="0" customWidth="1"/>
    <col min="30" max="30" width="6.25390625" style="0" bestFit="1" customWidth="1"/>
    <col min="31" max="31" width="9.375" style="0" bestFit="1" customWidth="1"/>
    <col min="32" max="32" width="8.375" style="0" bestFit="1" customWidth="1"/>
    <col min="33" max="33" width="10.375" style="0" customWidth="1"/>
    <col min="34" max="34" width="7.00390625" style="0" bestFit="1" customWidth="1"/>
    <col min="35" max="35" width="6.25390625" style="0" bestFit="1" customWidth="1"/>
    <col min="36" max="36" width="9.375" style="0" bestFit="1" customWidth="1"/>
    <col min="37" max="37" width="7.25390625" style="0" bestFit="1" customWidth="1"/>
    <col min="38" max="38" width="11.00390625" style="0" customWidth="1"/>
    <col min="39" max="39" width="7.00390625" style="0" bestFit="1" customWidth="1"/>
    <col min="40" max="40" width="6.25390625" style="0" bestFit="1" customWidth="1"/>
    <col min="41" max="41" width="9.375" style="0" bestFit="1" customWidth="1"/>
    <col min="42" max="42" width="7.25390625" style="0" bestFit="1" customWidth="1"/>
    <col min="43" max="43" width="16.875" style="0" customWidth="1"/>
    <col min="44" max="44" width="7.00390625" style="0" bestFit="1" customWidth="1"/>
    <col min="45" max="45" width="6.25390625" style="0" bestFit="1" customWidth="1"/>
    <col min="46" max="46" width="9.375" style="0" bestFit="1" customWidth="1"/>
    <col min="47" max="47" width="8.375" style="0" bestFit="1" customWidth="1"/>
    <col min="48" max="48" width="11.75390625" style="0" customWidth="1"/>
    <col min="49" max="49" width="7.00390625" style="0" bestFit="1" customWidth="1"/>
    <col min="50" max="50" width="9.375" style="0" bestFit="1" customWidth="1"/>
    <col min="51" max="51" width="9.00390625" style="0" bestFit="1" customWidth="1"/>
    <col min="52" max="52" width="13.75390625" style="0" bestFit="1" customWidth="1"/>
    <col min="53" max="53" width="7.00390625" style="0" bestFit="1" customWidth="1"/>
  </cols>
  <sheetData>
    <row r="1" spans="1:53" ht="53.25" customHeight="1" thickBot="1">
      <c r="A1" s="60" t="s">
        <v>315</v>
      </c>
      <c r="B1" s="61" t="s">
        <v>304</v>
      </c>
      <c r="C1" s="50"/>
      <c r="D1" s="523" t="s">
        <v>176</v>
      </c>
      <c r="E1" s="523"/>
      <c r="F1" s="9"/>
      <c r="G1" s="561" t="s">
        <v>236</v>
      </c>
      <c r="H1" s="561"/>
      <c r="I1" s="561"/>
      <c r="J1" s="561"/>
      <c r="K1" s="561"/>
      <c r="L1" s="561"/>
      <c r="M1" s="561"/>
      <c r="N1" s="15"/>
      <c r="O1" s="24"/>
      <c r="P1" s="8"/>
      <c r="Q1" s="562" t="s">
        <v>174</v>
      </c>
      <c r="R1" s="562"/>
      <c r="S1" s="562"/>
      <c r="T1" s="562"/>
      <c r="U1" s="562"/>
      <c r="V1" s="562"/>
      <c r="W1" s="562"/>
      <c r="X1" s="562"/>
      <c r="Y1" s="562"/>
      <c r="Z1" s="9"/>
      <c r="AA1" s="41"/>
      <c r="AB1" s="24"/>
      <c r="AC1" s="15"/>
      <c r="AD1" s="291"/>
      <c r="AE1" s="291"/>
      <c r="AF1" s="291"/>
      <c r="AG1" s="291"/>
      <c r="AH1" s="291"/>
      <c r="AI1" s="291"/>
      <c r="AJ1" s="291"/>
      <c r="AK1" s="291"/>
      <c r="AL1" s="291"/>
      <c r="AM1" s="291"/>
      <c r="AN1" s="291"/>
      <c r="AO1" s="291"/>
      <c r="AP1" s="291"/>
      <c r="AQ1" s="291"/>
      <c r="AR1" s="4"/>
      <c r="AS1" s="4"/>
      <c r="AT1" s="3"/>
      <c r="AU1" s="3"/>
      <c r="AV1" s="3"/>
      <c r="AW1" s="3"/>
      <c r="AX1" s="3"/>
      <c r="AY1" s="3"/>
      <c r="AZ1" s="3"/>
      <c r="BA1" s="3"/>
    </row>
    <row r="2" spans="1:53" ht="48.75" customHeight="1">
      <c r="A2" s="580" t="s">
        <v>235</v>
      </c>
      <c r="B2" s="93" t="s">
        <v>222</v>
      </c>
      <c r="C2" s="50"/>
      <c r="D2" s="563" t="s">
        <v>222</v>
      </c>
      <c r="E2" s="563"/>
      <c r="F2" s="9"/>
      <c r="G2" s="564" t="s">
        <v>66</v>
      </c>
      <c r="H2" s="564"/>
      <c r="I2" s="573" t="s">
        <v>68</v>
      </c>
      <c r="J2" s="564"/>
      <c r="K2" s="574"/>
      <c r="L2" s="568" t="s">
        <v>65</v>
      </c>
      <c r="M2" s="563"/>
      <c r="N2" s="15"/>
      <c r="O2" s="24"/>
      <c r="P2" s="8"/>
      <c r="Q2" s="566" t="s">
        <v>66</v>
      </c>
      <c r="R2" s="566"/>
      <c r="S2" s="566"/>
      <c r="T2" s="565" t="s">
        <v>69</v>
      </c>
      <c r="U2" s="566"/>
      <c r="V2" s="566"/>
      <c r="W2" s="566"/>
      <c r="X2" s="567"/>
      <c r="Y2" s="157" t="s">
        <v>72</v>
      </c>
      <c r="Z2" s="9"/>
      <c r="AA2" s="155"/>
      <c r="AB2" s="24"/>
      <c r="AC2" s="15"/>
      <c r="AD2" s="291"/>
      <c r="AE2" s="291"/>
      <c r="AF2" s="291"/>
      <c r="AG2" s="291"/>
      <c r="AH2" s="291"/>
      <c r="AI2" s="291"/>
      <c r="AJ2" s="291"/>
      <c r="AK2" s="291"/>
      <c r="AL2" s="291"/>
      <c r="AM2" s="291"/>
      <c r="AN2" s="291"/>
      <c r="AO2" s="291"/>
      <c r="AP2" s="291"/>
      <c r="AQ2" s="291"/>
      <c r="AR2" s="4"/>
      <c r="AS2" s="4"/>
      <c r="AT2" s="3"/>
      <c r="AU2" s="3"/>
      <c r="AV2" s="3"/>
      <c r="AW2" s="3"/>
      <c r="AX2" s="3"/>
      <c r="AY2" s="3"/>
      <c r="AZ2" s="3"/>
      <c r="BA2" s="3"/>
    </row>
    <row r="3" spans="1:53" ht="15" customHeight="1" thickBot="1">
      <c r="A3" s="581"/>
      <c r="B3" s="145">
        <f>'STEP 1 Expenses Input Page '!E77</f>
        <v>5525</v>
      </c>
      <c r="C3" s="51"/>
      <c r="D3" s="579">
        <f>'STEP 1 Expenses Input Page '!F82+('STEP 3 Production Input Page'!K5*'STEP 3 Production Input Page'!K4)</f>
        <v>12420.372802753303</v>
      </c>
      <c r="E3" s="579"/>
      <c r="F3" s="10"/>
      <c r="G3" s="577">
        <f>SUM(K9:K48)</f>
        <v>57</v>
      </c>
      <c r="H3" s="578"/>
      <c r="I3" s="38"/>
      <c r="J3" s="588">
        <f>L3-G3</f>
        <v>11466.5586</v>
      </c>
      <c r="K3" s="589"/>
      <c r="L3" s="587">
        <f>'STEP 1 Expenses Input Page '!G82</f>
        <v>11523.5586</v>
      </c>
      <c r="M3" s="579"/>
      <c r="N3" s="8"/>
      <c r="O3" s="22"/>
      <c r="P3" s="8"/>
      <c r="Q3" s="48"/>
      <c r="R3" s="577">
        <f>SUM(W9:W48)</f>
        <v>208</v>
      </c>
      <c r="S3" s="578"/>
      <c r="T3" s="38"/>
      <c r="U3" s="39"/>
      <c r="V3" s="39"/>
      <c r="W3" s="575">
        <f>'STEP 1 Expenses Input Page '!H77-R3</f>
        <v>11037</v>
      </c>
      <c r="X3" s="576"/>
      <c r="Y3" s="49">
        <f>'STEP 1 Expenses Input Page '!H82</f>
        <v>12695.1596</v>
      </c>
      <c r="Z3" s="10"/>
      <c r="AA3" s="156"/>
      <c r="AB3" s="39"/>
      <c r="AC3" s="8"/>
      <c r="AD3" s="274"/>
      <c r="AE3" s="274"/>
      <c r="AF3" s="274"/>
      <c r="AG3" s="274"/>
      <c r="AH3" s="274"/>
      <c r="AI3" s="274"/>
      <c r="AJ3" s="274"/>
      <c r="AK3" s="274"/>
      <c r="AL3" s="274"/>
      <c r="AM3" s="274"/>
      <c r="AN3" s="274"/>
      <c r="AO3" s="274"/>
      <c r="AP3" s="274"/>
      <c r="AQ3" s="274"/>
      <c r="AR3" s="2"/>
      <c r="AS3" s="2"/>
      <c r="AT3" s="1"/>
      <c r="AU3" s="1"/>
      <c r="AV3" s="1"/>
      <c r="AW3" s="1"/>
      <c r="AX3" s="1"/>
      <c r="AY3" s="1"/>
      <c r="AZ3" s="1"/>
      <c r="BA3" s="1"/>
    </row>
    <row r="4" spans="1:53" ht="14.25" customHeight="1">
      <c r="A4" s="581"/>
      <c r="B4" s="252"/>
      <c r="C4" s="52"/>
      <c r="D4" s="583" t="s">
        <v>202</v>
      </c>
      <c r="E4" s="584"/>
      <c r="F4" s="8"/>
      <c r="G4" s="257"/>
      <c r="H4" s="257"/>
      <c r="I4" s="257"/>
      <c r="J4" s="257"/>
      <c r="K4" s="257"/>
      <c r="L4" s="257"/>
      <c r="M4" s="257"/>
      <c r="N4" s="8"/>
      <c r="O4" s="22"/>
      <c r="P4" s="8"/>
      <c r="Q4" s="260"/>
      <c r="R4" s="261"/>
      <c r="S4" s="262"/>
      <c r="T4" s="257"/>
      <c r="U4" s="257"/>
      <c r="V4" s="257"/>
      <c r="W4" s="257"/>
      <c r="X4" s="257"/>
      <c r="Y4" s="257"/>
      <c r="Z4" s="10"/>
      <c r="AA4" s="267"/>
      <c r="AB4" s="257"/>
      <c r="AC4" s="8"/>
      <c r="AD4" s="274"/>
      <c r="AE4" s="274"/>
      <c r="AF4" s="274"/>
      <c r="AG4" s="274"/>
      <c r="AH4" s="274"/>
      <c r="AI4" s="274"/>
      <c r="AJ4" s="274"/>
      <c r="AK4" s="274"/>
      <c r="AL4" s="274"/>
      <c r="AM4" s="274"/>
      <c r="AN4" s="274"/>
      <c r="AO4" s="274"/>
      <c r="AP4" s="274"/>
      <c r="AQ4" s="274"/>
      <c r="AR4" s="2"/>
      <c r="AS4" s="2"/>
      <c r="AT4" s="1"/>
      <c r="AU4" s="1"/>
      <c r="AV4" s="1"/>
      <c r="AW4" s="1"/>
      <c r="AX4" s="1"/>
      <c r="AY4" s="1"/>
      <c r="AZ4" s="1"/>
      <c r="BA4" s="1"/>
    </row>
    <row r="5" spans="1:53" ht="15" customHeight="1" thickBot="1">
      <c r="A5" s="582"/>
      <c r="B5" s="252"/>
      <c r="C5" s="52"/>
      <c r="D5" s="585"/>
      <c r="E5" s="585"/>
      <c r="F5" s="11"/>
      <c r="G5" s="586"/>
      <c r="H5" s="586"/>
      <c r="I5" s="586"/>
      <c r="J5" s="586"/>
      <c r="K5" s="586"/>
      <c r="L5" s="586"/>
      <c r="M5" s="586"/>
      <c r="N5" s="8"/>
      <c r="O5" s="22"/>
      <c r="P5" s="8"/>
      <c r="Q5" s="263"/>
      <c r="R5" s="569"/>
      <c r="S5" s="569"/>
      <c r="T5" s="569"/>
      <c r="U5" s="569"/>
      <c r="V5" s="569"/>
      <c r="W5" s="569"/>
      <c r="X5" s="569"/>
      <c r="Y5" s="569"/>
      <c r="Z5" s="11"/>
      <c r="AA5" s="64" t="s">
        <v>169</v>
      </c>
      <c r="AB5" s="257"/>
      <c r="AC5" s="8"/>
      <c r="AD5" s="22"/>
      <c r="AE5" s="22"/>
      <c r="AF5" s="22"/>
      <c r="AG5" s="22"/>
      <c r="AH5" s="22"/>
      <c r="AI5" s="22"/>
      <c r="AJ5" s="22"/>
      <c r="AK5" s="22"/>
      <c r="AL5" s="22"/>
      <c r="AM5" s="2"/>
      <c r="AN5" s="2"/>
      <c r="AO5" s="2"/>
      <c r="AP5" s="2"/>
      <c r="AQ5" s="2"/>
      <c r="AR5" s="2"/>
      <c r="AS5" s="2"/>
      <c r="AT5" s="2"/>
      <c r="AU5" s="2"/>
      <c r="AV5" s="1"/>
      <c r="AW5" s="1"/>
      <c r="AX5" s="1"/>
      <c r="AY5" s="1"/>
      <c r="AZ5" s="1"/>
      <c r="BA5" s="1"/>
    </row>
    <row r="6" spans="1:53" ht="15.75" customHeight="1" thickBot="1">
      <c r="A6" s="293" t="s">
        <v>63</v>
      </c>
      <c r="B6" s="267"/>
      <c r="C6" s="52"/>
      <c r="D6" s="585"/>
      <c r="E6" s="585"/>
      <c r="F6" s="12"/>
      <c r="G6" s="586" t="s">
        <v>139</v>
      </c>
      <c r="H6" s="586"/>
      <c r="I6" s="250">
        <f>'STEP 3 Production Input Page'!K4</f>
        <v>11.772082488986785</v>
      </c>
      <c r="J6" s="259"/>
      <c r="K6" s="259"/>
      <c r="L6" s="259"/>
      <c r="M6" s="259"/>
      <c r="N6" s="8"/>
      <c r="O6" s="25"/>
      <c r="P6" s="8"/>
      <c r="Q6" s="569" t="s">
        <v>67</v>
      </c>
      <c r="R6" s="569"/>
      <c r="S6" s="570"/>
      <c r="T6" s="251">
        <f>'STEP 3 Production Input Page'!K4</f>
        <v>11.772082488986785</v>
      </c>
      <c r="U6" s="265"/>
      <c r="V6" s="266"/>
      <c r="W6" s="266"/>
      <c r="X6" s="266"/>
      <c r="Y6" s="266"/>
      <c r="Z6" s="12"/>
      <c r="AA6" s="65" t="s">
        <v>183</v>
      </c>
      <c r="AB6" s="256"/>
      <c r="AC6" s="8"/>
      <c r="AD6" s="22"/>
      <c r="AE6" s="22"/>
      <c r="AF6" s="22"/>
      <c r="AG6" s="22"/>
      <c r="AH6" s="22"/>
      <c r="AI6" s="22"/>
      <c r="AJ6" s="22"/>
      <c r="AK6" s="22"/>
      <c r="AL6" s="22"/>
      <c r="AM6" s="2"/>
      <c r="AN6" s="2"/>
      <c r="AO6" s="2"/>
      <c r="AP6" s="2"/>
      <c r="AQ6" s="2"/>
      <c r="AR6" s="2"/>
      <c r="AS6" s="2"/>
      <c r="AT6" s="2"/>
      <c r="AU6" s="2"/>
      <c r="AV6" s="1"/>
      <c r="AW6" s="1"/>
      <c r="AX6" s="1"/>
      <c r="AY6" s="1"/>
      <c r="AZ6" s="1"/>
      <c r="BA6" s="1"/>
    </row>
    <row r="7" spans="1:53" ht="15.75" customHeight="1" thickBot="1">
      <c r="A7" s="294" t="s">
        <v>58</v>
      </c>
      <c r="B7" s="292" t="s">
        <v>297</v>
      </c>
      <c r="C7" s="53"/>
      <c r="D7" s="256"/>
      <c r="E7" s="67" t="s">
        <v>298</v>
      </c>
      <c r="F7" s="12"/>
      <c r="G7" s="258"/>
      <c r="H7" s="558"/>
      <c r="I7" s="558"/>
      <c r="J7" s="558"/>
      <c r="K7" s="559" t="s">
        <v>64</v>
      </c>
      <c r="L7" s="560"/>
      <c r="M7" s="62" t="s">
        <v>299</v>
      </c>
      <c r="N7" s="8"/>
      <c r="O7" s="62" t="s">
        <v>300</v>
      </c>
      <c r="P7" s="8"/>
      <c r="Q7" s="263"/>
      <c r="R7" s="264"/>
      <c r="S7" s="256"/>
      <c r="T7" s="256"/>
      <c r="U7" s="256"/>
      <c r="V7" s="256"/>
      <c r="W7" s="571" t="s">
        <v>70</v>
      </c>
      <c r="X7" s="572"/>
      <c r="Y7" s="63" t="s">
        <v>301</v>
      </c>
      <c r="Z7" s="12"/>
      <c r="AA7" s="66" t="s">
        <v>223</v>
      </c>
      <c r="AB7" s="256"/>
      <c r="AC7" s="8"/>
      <c r="AD7" s="22"/>
      <c r="AE7" s="22"/>
      <c r="AF7" s="22"/>
      <c r="AG7" s="22"/>
      <c r="AH7" s="22"/>
      <c r="AI7" s="22"/>
      <c r="AJ7" s="22"/>
      <c r="AK7" s="22"/>
      <c r="AL7" s="22"/>
      <c r="AM7" s="2"/>
      <c r="AN7" s="2"/>
      <c r="AO7" s="2"/>
      <c r="AP7" s="2"/>
      <c r="AQ7" s="2"/>
      <c r="AR7" s="2"/>
      <c r="AS7" s="2"/>
      <c r="AT7" s="2"/>
      <c r="AU7" s="2"/>
      <c r="AV7" s="1"/>
      <c r="AW7" s="1"/>
      <c r="AX7" s="1"/>
      <c r="AY7" s="1"/>
      <c r="AZ7" s="1"/>
      <c r="BA7" s="1"/>
    </row>
    <row r="8" spans="1:53" ht="51" customHeight="1" thickBot="1">
      <c r="A8" s="92" t="s">
        <v>164</v>
      </c>
      <c r="B8" s="32" t="s">
        <v>59</v>
      </c>
      <c r="C8" s="54"/>
      <c r="D8" s="7" t="s">
        <v>179</v>
      </c>
      <c r="E8" s="6" t="s">
        <v>137</v>
      </c>
      <c r="F8" s="13"/>
      <c r="G8" s="34" t="str">
        <f>'STEP 3 Production Input Page'!E4</f>
        <v>Acres</v>
      </c>
      <c r="H8" s="35" t="s">
        <v>60</v>
      </c>
      <c r="I8" s="30" t="s">
        <v>61</v>
      </c>
      <c r="J8" s="35" t="s">
        <v>62</v>
      </c>
      <c r="K8" s="36" t="s">
        <v>138</v>
      </c>
      <c r="L8" s="37" t="s">
        <v>142</v>
      </c>
      <c r="M8" s="28" t="s">
        <v>137</v>
      </c>
      <c r="N8" s="13"/>
      <c r="O8" s="28" t="s">
        <v>136</v>
      </c>
      <c r="P8" s="13"/>
      <c r="Q8" s="47" t="s">
        <v>143</v>
      </c>
      <c r="R8" s="42" t="s">
        <v>84</v>
      </c>
      <c r="S8" s="5" t="s">
        <v>60</v>
      </c>
      <c r="T8" s="5" t="s">
        <v>61</v>
      </c>
      <c r="U8" s="6" t="s">
        <v>71</v>
      </c>
      <c r="V8" s="6" t="s">
        <v>73</v>
      </c>
      <c r="W8" s="40" t="s">
        <v>135</v>
      </c>
      <c r="X8" s="31" t="s">
        <v>140</v>
      </c>
      <c r="Y8" s="35" t="s">
        <v>137</v>
      </c>
      <c r="Z8" s="13"/>
      <c r="AA8" s="46" t="s">
        <v>141</v>
      </c>
      <c r="AB8" s="16" t="s">
        <v>74</v>
      </c>
      <c r="AC8" s="13"/>
      <c r="AD8" s="22"/>
      <c r="AE8" s="22"/>
      <c r="AF8" s="22"/>
      <c r="AG8" s="22"/>
      <c r="AH8" s="22"/>
      <c r="AI8" s="22"/>
      <c r="AJ8" s="22"/>
      <c r="AK8" s="22"/>
      <c r="AL8" s="22"/>
      <c r="AM8" s="2"/>
      <c r="AN8" s="2"/>
      <c r="AO8" s="2"/>
      <c r="AP8" s="2"/>
      <c r="AQ8" s="2"/>
      <c r="AR8" s="2"/>
      <c r="AS8" s="2"/>
      <c r="AT8" s="2"/>
      <c r="AU8" s="2"/>
      <c r="AV8" s="1"/>
      <c r="AW8" s="1"/>
      <c r="AX8" s="1"/>
      <c r="AY8" s="1"/>
      <c r="AZ8" s="1"/>
      <c r="BA8" s="1"/>
    </row>
    <row r="9" spans="1:53" ht="16.5" customHeight="1">
      <c r="A9" s="253" t="str">
        <f>'STEP 2 Sales Input Page'!A5</f>
        <v>Asparagas</v>
      </c>
      <c r="B9" s="121">
        <f>'STEP 3 Production Input Page'!C5</f>
        <v>0</v>
      </c>
      <c r="C9" s="55"/>
      <c r="D9" s="33">
        <f>'STEP 3 Production Input Page'!D5</f>
        <v>0</v>
      </c>
      <c r="E9" s="122">
        <f aca="true" t="shared" si="0" ref="E9:E51">(D9/D$53*D$3)</f>
        <v>0</v>
      </c>
      <c r="F9" s="14"/>
      <c r="G9" s="129">
        <f>'STEP 3 Production Input Page'!E5</f>
        <v>0.25</v>
      </c>
      <c r="H9" s="130">
        <f>'STEP 3 Production Input Page'!F5</f>
        <v>8</v>
      </c>
      <c r="I9" s="124">
        <f aca="true" t="shared" si="1" ref="I9:I51">I$6*H9</f>
        <v>94.17665991189428</v>
      </c>
      <c r="J9" s="125">
        <f>'STEP 3 Production Input Page'!K$8*'STEP 3 Production Input Page'!K$4*('STEP 3 Production Input Page'!E5/'STEP 3 Production Input Page'!E$49)</f>
        <v>55.128628370615345</v>
      </c>
      <c r="K9" s="123">
        <f>'STEP 3 Production Input Page'!G5</f>
        <v>0</v>
      </c>
      <c r="L9" s="125">
        <f aca="true" t="shared" si="2" ref="L9:L51">G9/G$53*J$3</f>
        <v>165.22418731988475</v>
      </c>
      <c r="M9" s="125">
        <f>L9+K9+J9+I9</f>
        <v>314.52947560239437</v>
      </c>
      <c r="N9" s="8"/>
      <c r="O9" s="126">
        <f aca="true" t="shared" si="3" ref="O9:O51">E9+B9+M9</f>
        <v>314.52947560239437</v>
      </c>
      <c r="P9" s="8"/>
      <c r="Q9" s="138">
        <f>'STEP 2 Sales Input Page'!L5</f>
        <v>316</v>
      </c>
      <c r="R9" s="131" t="str">
        <f>'STEP 2 Sales Input Page'!B5</f>
        <v>lbs</v>
      </c>
      <c r="S9" s="128">
        <f>'STEP 3 Production Input Page'!H5</f>
        <v>23</v>
      </c>
      <c r="T9" s="132">
        <f aca="true" t="shared" si="4" ref="T9:T40">S9*T$6</f>
        <v>270.757897246696</v>
      </c>
      <c r="U9" s="132">
        <f>'STEP 3 Production Input Page'!K$11*'STEP 3 Production Input Page'!K$4*('STEP 3 Production Input Page'!H5/'STEP 3 Production Input Page'!H$49)</f>
        <v>78.18677246696036</v>
      </c>
      <c r="V9" s="139">
        <f>IF(Q9=0,"$0",((T9+U9)/Q9))</f>
        <v>1.1042552839039759</v>
      </c>
      <c r="W9" s="133">
        <f>'STEP 3 Production Input Page'!I5</f>
        <v>0</v>
      </c>
      <c r="X9" s="134">
        <f aca="true" t="shared" si="5" ref="X9:X51">S9/S$53*W$3</f>
        <v>169.6864973262032</v>
      </c>
      <c r="Y9" s="135">
        <f>X9+W9+T9+U9</f>
        <v>518.6311670398596</v>
      </c>
      <c r="Z9" s="8"/>
      <c r="AA9" s="136">
        <f aca="true" t="shared" si="6" ref="AA9:AA40">O9+Y9</f>
        <v>833.1606426422541</v>
      </c>
      <c r="AB9" s="140">
        <f aca="true" t="shared" si="7" ref="AB9:AB40">IF(Q9=0,"$0",AA9/Q9)</f>
        <v>2.636584312159032</v>
      </c>
      <c r="AC9" s="8"/>
      <c r="AD9" s="22"/>
      <c r="AE9" s="22"/>
      <c r="AF9" s="22"/>
      <c r="AG9" s="22"/>
      <c r="AH9" s="22"/>
      <c r="AI9" s="22"/>
      <c r="AJ9" s="22"/>
      <c r="AK9" s="22"/>
      <c r="AL9" s="22"/>
      <c r="AM9" s="2"/>
      <c r="AN9" s="2"/>
      <c r="AO9" s="2"/>
      <c r="AP9" s="2"/>
      <c r="AQ9" s="116"/>
      <c r="AR9" s="2"/>
      <c r="AS9" s="2"/>
      <c r="AT9" s="2"/>
      <c r="AU9" s="2"/>
      <c r="AV9" s="1"/>
      <c r="AW9" s="1"/>
      <c r="AX9" s="1"/>
      <c r="AY9" s="1"/>
      <c r="AZ9" s="1"/>
      <c r="BA9" s="1"/>
    </row>
    <row r="10" spans="1:43" ht="16.5" customHeight="1">
      <c r="A10" s="175" t="str">
        <f>'STEP 2 Sales Input Page'!A6</f>
        <v>Basil</v>
      </c>
      <c r="B10" s="121">
        <f>'STEP 3 Production Input Page'!C6</f>
        <v>14</v>
      </c>
      <c r="C10" s="55"/>
      <c r="D10" s="33">
        <f>'STEP 3 Production Input Page'!D6</f>
        <v>0</v>
      </c>
      <c r="E10" s="122">
        <f t="shared" si="0"/>
        <v>0</v>
      </c>
      <c r="F10" s="14"/>
      <c r="G10" s="129">
        <f>'STEP 3 Production Input Page'!E6</f>
        <v>0.8</v>
      </c>
      <c r="H10" s="130">
        <f>'STEP 3 Production Input Page'!F6</f>
        <v>9</v>
      </c>
      <c r="I10" s="124">
        <f t="shared" si="1"/>
        <v>105.94874240088106</v>
      </c>
      <c r="J10" s="125">
        <f>'STEP 3 Production Input Page'!K$8*'STEP 3 Production Input Page'!K$4*('STEP 3 Production Input Page'!E6/'STEP 3 Production Input Page'!E$49)</f>
        <v>176.41161078596915</v>
      </c>
      <c r="K10" s="123">
        <f>'STEP 3 Production Input Page'!G6</f>
        <v>0</v>
      </c>
      <c r="L10" s="125">
        <f t="shared" si="2"/>
        <v>528.7173994236313</v>
      </c>
      <c r="M10" s="125">
        <f aca="true" t="shared" si="8" ref="M10:M51">L10+K10+J10+I10</f>
        <v>811.0777526104815</v>
      </c>
      <c r="N10" s="8"/>
      <c r="O10" s="127">
        <f t="shared" si="3"/>
        <v>825.0777526104815</v>
      </c>
      <c r="P10" s="8"/>
      <c r="Q10" s="138">
        <f>'STEP 2 Sales Input Page'!L6</f>
        <v>675</v>
      </c>
      <c r="R10" s="131" t="str">
        <f>'STEP 2 Sales Input Page'!B6</f>
        <v>lbs</v>
      </c>
      <c r="S10" s="128">
        <f>'STEP 3 Production Input Page'!H6</f>
        <v>25</v>
      </c>
      <c r="T10" s="132">
        <f t="shared" si="4"/>
        <v>294.3020622246696</v>
      </c>
      <c r="U10" s="132">
        <f>'STEP 3 Production Input Page'!K$11*'STEP 3 Production Input Page'!K$4*('STEP 3 Production Input Page'!H6/'STEP 3 Production Input Page'!H$49)</f>
        <v>84.98562224669605</v>
      </c>
      <c r="V10" s="139">
        <f aca="true" t="shared" si="9" ref="V10:V51">IF(Q10=0,"$0",((T10+U10)/Q10))</f>
        <v>0.5619076806983195</v>
      </c>
      <c r="W10" s="133">
        <f>'STEP 3 Production Input Page'!I6</f>
        <v>0</v>
      </c>
      <c r="X10" s="134">
        <f t="shared" si="5"/>
        <v>184.4418449197861</v>
      </c>
      <c r="Y10" s="135">
        <f aca="true" t="shared" si="10" ref="Y10:Y51">X10+W10+T10+U10</f>
        <v>563.7295293911518</v>
      </c>
      <c r="Z10" s="8"/>
      <c r="AA10" s="136">
        <f t="shared" si="6"/>
        <v>1388.8072820016332</v>
      </c>
      <c r="AB10" s="140">
        <f t="shared" si="7"/>
        <v>2.057492269632049</v>
      </c>
      <c r="AC10" s="8"/>
      <c r="AD10" s="29"/>
      <c r="AE10" s="29"/>
      <c r="AF10" s="84"/>
      <c r="AG10" s="29"/>
      <c r="AH10" s="29"/>
      <c r="AI10" s="29"/>
      <c r="AJ10" s="29"/>
      <c r="AK10" s="29"/>
      <c r="AL10" s="29"/>
      <c r="AQ10" s="116"/>
    </row>
    <row r="11" spans="1:43" ht="16.5" customHeight="1">
      <c r="A11" s="175" t="str">
        <f>'STEP 2 Sales Input Page'!A7</f>
        <v>Beets</v>
      </c>
      <c r="B11" s="121">
        <f>'STEP 3 Production Input Page'!C7</f>
        <v>40</v>
      </c>
      <c r="C11" s="55"/>
      <c r="D11" s="33">
        <f>'STEP 3 Production Input Page'!D7</f>
        <v>2000</v>
      </c>
      <c r="E11" s="122">
        <f t="shared" si="0"/>
        <v>249.65573472870963</v>
      </c>
      <c r="F11" s="14"/>
      <c r="G11" s="129">
        <f>'STEP 3 Production Input Page'!E7</f>
        <v>1.5</v>
      </c>
      <c r="H11" s="130">
        <f>'STEP 3 Production Input Page'!F7</f>
        <v>8</v>
      </c>
      <c r="I11" s="124">
        <f t="shared" si="1"/>
        <v>94.17665991189428</v>
      </c>
      <c r="J11" s="125">
        <f>'STEP 3 Production Input Page'!K$8*'STEP 3 Production Input Page'!K$4*('STEP 3 Production Input Page'!E7/'STEP 3 Production Input Page'!E$49)</f>
        <v>330.7717702236921</v>
      </c>
      <c r="K11" s="123">
        <f>'STEP 3 Production Input Page'!G7</f>
        <v>0</v>
      </c>
      <c r="L11" s="125">
        <f t="shared" si="2"/>
        <v>991.3451239193084</v>
      </c>
      <c r="M11" s="125">
        <f t="shared" si="8"/>
        <v>1416.293554054895</v>
      </c>
      <c r="N11" s="8"/>
      <c r="O11" s="127">
        <f t="shared" si="3"/>
        <v>1705.9492887836045</v>
      </c>
      <c r="P11" s="8"/>
      <c r="Q11" s="138">
        <f>'STEP 2 Sales Input Page'!L7</f>
        <v>6777</v>
      </c>
      <c r="R11" s="131" t="str">
        <f>'STEP 2 Sales Input Page'!B7</f>
        <v>lbs</v>
      </c>
      <c r="S11" s="128">
        <f>'STEP 3 Production Input Page'!H7</f>
        <v>35</v>
      </c>
      <c r="T11" s="132">
        <f t="shared" si="4"/>
        <v>412.02288711453747</v>
      </c>
      <c r="U11" s="132">
        <f>'STEP 3 Production Input Page'!K$11*'STEP 3 Production Input Page'!K$4*('STEP 3 Production Input Page'!H7/'STEP 3 Production Input Page'!H$49)</f>
        <v>118.97987114537446</v>
      </c>
      <c r="V11" s="139">
        <f t="shared" si="9"/>
        <v>0.07835366065514415</v>
      </c>
      <c r="W11" s="133">
        <f>'STEP 3 Production Input Page'!I7</f>
        <v>0</v>
      </c>
      <c r="X11" s="134">
        <f t="shared" si="5"/>
        <v>258.2185828877005</v>
      </c>
      <c r="Y11" s="135">
        <f t="shared" si="10"/>
        <v>789.2213411476124</v>
      </c>
      <c r="Z11" s="8"/>
      <c r="AA11" s="136">
        <f t="shared" si="6"/>
        <v>2495.170629931217</v>
      </c>
      <c r="AB11" s="140">
        <f t="shared" si="7"/>
        <v>0.3681821794202769</v>
      </c>
      <c r="AC11" s="8"/>
      <c r="AD11" s="29"/>
      <c r="AE11" s="29"/>
      <c r="AF11" s="84"/>
      <c r="AG11" s="29"/>
      <c r="AH11" s="29"/>
      <c r="AI11" s="29"/>
      <c r="AJ11" s="29"/>
      <c r="AK11" s="29"/>
      <c r="AL11" s="29"/>
      <c r="AQ11" s="116"/>
    </row>
    <row r="12" spans="1:43" ht="16.5" customHeight="1">
      <c r="A12" s="175" t="str">
        <f>'STEP 2 Sales Input Page'!A8</f>
        <v>Broccoli</v>
      </c>
      <c r="B12" s="121">
        <f>'STEP 3 Production Input Page'!C8</f>
        <v>13</v>
      </c>
      <c r="C12" s="55"/>
      <c r="D12" s="33">
        <f>'STEP 3 Production Input Page'!D8</f>
        <v>2000</v>
      </c>
      <c r="E12" s="122">
        <f t="shared" si="0"/>
        <v>249.65573472870963</v>
      </c>
      <c r="F12" s="14"/>
      <c r="G12" s="129">
        <f>'STEP 3 Production Input Page'!E8</f>
        <v>1.2</v>
      </c>
      <c r="H12" s="130">
        <f>'STEP 3 Production Input Page'!F8</f>
        <v>8</v>
      </c>
      <c r="I12" s="124">
        <f t="shared" si="1"/>
        <v>94.17665991189428</v>
      </c>
      <c r="J12" s="125">
        <f>'STEP 3 Production Input Page'!K$8*'STEP 3 Production Input Page'!K$4*('STEP 3 Production Input Page'!E8/'STEP 3 Production Input Page'!E$49)</f>
        <v>264.61741617895365</v>
      </c>
      <c r="K12" s="123">
        <f>'STEP 3 Production Input Page'!G8</f>
        <v>0</v>
      </c>
      <c r="L12" s="125">
        <f t="shared" si="2"/>
        <v>793.0760991354467</v>
      </c>
      <c r="M12" s="125">
        <f t="shared" si="8"/>
        <v>1151.8701752262948</v>
      </c>
      <c r="N12" s="8"/>
      <c r="O12" s="127">
        <f t="shared" si="3"/>
        <v>1414.5259099550044</v>
      </c>
      <c r="P12" s="8"/>
      <c r="Q12" s="138">
        <f>'STEP 2 Sales Input Page'!L8</f>
        <v>700</v>
      </c>
      <c r="R12" s="131" t="str">
        <f>'STEP 2 Sales Input Page'!B8</f>
        <v>lbs</v>
      </c>
      <c r="S12" s="128">
        <f>'STEP 3 Production Input Page'!H8</f>
        <v>47</v>
      </c>
      <c r="T12" s="132">
        <f t="shared" si="4"/>
        <v>553.2878769823789</v>
      </c>
      <c r="U12" s="132">
        <f>'STEP 3 Production Input Page'!K$11*'STEP 3 Production Input Page'!K$4*('STEP 3 Production Input Page'!H8/'STEP 3 Production Input Page'!H$49)</f>
        <v>159.77296982378857</v>
      </c>
      <c r="V12" s="139">
        <f t="shared" si="9"/>
        <v>1.0186583525802393</v>
      </c>
      <c r="W12" s="133">
        <f>'STEP 3 Production Input Page'!I8</f>
        <v>45</v>
      </c>
      <c r="X12" s="134">
        <f t="shared" si="5"/>
        <v>346.75066844919786</v>
      </c>
      <c r="Y12" s="135">
        <f t="shared" si="10"/>
        <v>1104.8115152553653</v>
      </c>
      <c r="Z12" s="8"/>
      <c r="AA12" s="136">
        <f t="shared" si="6"/>
        <v>2519.3374252103695</v>
      </c>
      <c r="AB12" s="140">
        <f t="shared" si="7"/>
        <v>3.599053464586242</v>
      </c>
      <c r="AC12" s="8"/>
      <c r="AD12" s="29"/>
      <c r="AE12" s="29"/>
      <c r="AF12" s="29"/>
      <c r="AG12" s="29"/>
      <c r="AH12" s="29"/>
      <c r="AI12" s="29"/>
      <c r="AJ12" s="29"/>
      <c r="AK12" s="29"/>
      <c r="AL12" s="29"/>
      <c r="AQ12" s="116"/>
    </row>
    <row r="13" spans="1:43" ht="16.5" customHeight="1">
      <c r="A13" s="175" t="str">
        <f>'STEP 2 Sales Input Page'!A9</f>
        <v>Brussels sprouts</v>
      </c>
      <c r="B13" s="121">
        <f>'STEP 3 Production Input Page'!C9</f>
        <v>7</v>
      </c>
      <c r="C13" s="55"/>
      <c r="D13" s="33">
        <f>'STEP 3 Production Input Page'!D9</f>
        <v>500</v>
      </c>
      <c r="E13" s="122">
        <f t="shared" si="0"/>
        <v>62.41393368217741</v>
      </c>
      <c r="F13" s="14"/>
      <c r="G13" s="129">
        <f>'STEP 3 Production Input Page'!E9</f>
        <v>0.15</v>
      </c>
      <c r="H13" s="130">
        <f>'STEP 3 Production Input Page'!F9</f>
        <v>8</v>
      </c>
      <c r="I13" s="124">
        <f t="shared" si="1"/>
        <v>94.17665991189428</v>
      </c>
      <c r="J13" s="125">
        <f>'STEP 3 Production Input Page'!K$8*'STEP 3 Production Input Page'!K$4*('STEP 3 Production Input Page'!E9/'STEP 3 Production Input Page'!E$49)</f>
        <v>33.077177022369206</v>
      </c>
      <c r="K13" s="123">
        <f>'STEP 3 Production Input Page'!G9</f>
        <v>0</v>
      </c>
      <c r="L13" s="125">
        <f t="shared" si="2"/>
        <v>99.13451239193084</v>
      </c>
      <c r="M13" s="125">
        <f t="shared" si="8"/>
        <v>226.38834932619432</v>
      </c>
      <c r="N13" s="8"/>
      <c r="O13" s="127">
        <f t="shared" si="3"/>
        <v>295.8022830083717</v>
      </c>
      <c r="P13" s="8"/>
      <c r="Q13" s="138">
        <f>'STEP 2 Sales Input Page'!L9</f>
        <v>258</v>
      </c>
      <c r="R13" s="131" t="str">
        <f>'STEP 2 Sales Input Page'!B9</f>
        <v>lbs</v>
      </c>
      <c r="S13" s="128">
        <f>'STEP 3 Production Input Page'!H9</f>
        <v>27</v>
      </c>
      <c r="T13" s="132">
        <f t="shared" si="4"/>
        <v>317.8462272026432</v>
      </c>
      <c r="U13" s="132">
        <f>'STEP 3 Production Input Page'!K$11*'STEP 3 Production Input Page'!K$4*('STEP 3 Production Input Page'!H9/'STEP 3 Production Input Page'!H$49)</f>
        <v>91.78447202643173</v>
      </c>
      <c r="V13" s="139">
        <f t="shared" si="9"/>
        <v>1.5877158884847866</v>
      </c>
      <c r="W13" s="133">
        <f>'STEP 3 Production Input Page'!I9</f>
        <v>0</v>
      </c>
      <c r="X13" s="134">
        <f t="shared" si="5"/>
        <v>199.19719251336898</v>
      </c>
      <c r="Y13" s="135">
        <f t="shared" si="10"/>
        <v>608.8278917424439</v>
      </c>
      <c r="Z13" s="8"/>
      <c r="AA13" s="136">
        <f t="shared" si="6"/>
        <v>904.6301747508155</v>
      </c>
      <c r="AB13" s="140">
        <f t="shared" si="7"/>
        <v>3.5063185067861067</v>
      </c>
      <c r="AC13" s="8"/>
      <c r="AD13" s="29"/>
      <c r="AE13" s="29"/>
      <c r="AF13" s="29"/>
      <c r="AG13" s="29"/>
      <c r="AH13" s="29"/>
      <c r="AI13" s="29"/>
      <c r="AJ13" s="29"/>
      <c r="AK13" s="29"/>
      <c r="AL13" s="29"/>
      <c r="AQ13" s="116"/>
    </row>
    <row r="14" spans="1:43" ht="16.5" customHeight="1">
      <c r="A14" s="175" t="str">
        <f>'STEP 2 Sales Input Page'!A10</f>
        <v>Cabbage</v>
      </c>
      <c r="B14" s="121">
        <f>'STEP 3 Production Input Page'!C10</f>
        <v>5</v>
      </c>
      <c r="C14" s="55"/>
      <c r="D14" s="33">
        <f>'STEP 3 Production Input Page'!D10</f>
        <v>500</v>
      </c>
      <c r="E14" s="122">
        <f t="shared" si="0"/>
        <v>62.41393368217741</v>
      </c>
      <c r="F14" s="14"/>
      <c r="G14" s="129">
        <f>'STEP 3 Production Input Page'!E10</f>
        <v>0.15</v>
      </c>
      <c r="H14" s="130">
        <f>'STEP 3 Production Input Page'!F10</f>
        <v>8</v>
      </c>
      <c r="I14" s="124">
        <f t="shared" si="1"/>
        <v>94.17665991189428</v>
      </c>
      <c r="J14" s="125">
        <f>'STEP 3 Production Input Page'!K$8*'STEP 3 Production Input Page'!K$4*('STEP 3 Production Input Page'!E10/'STEP 3 Production Input Page'!E$49)</f>
        <v>33.077177022369206</v>
      </c>
      <c r="K14" s="123">
        <f>'STEP 3 Production Input Page'!G10</f>
        <v>0</v>
      </c>
      <c r="L14" s="125">
        <f t="shared" si="2"/>
        <v>99.13451239193084</v>
      </c>
      <c r="M14" s="125">
        <f t="shared" si="8"/>
        <v>226.38834932619432</v>
      </c>
      <c r="N14" s="8"/>
      <c r="O14" s="127">
        <f t="shared" si="3"/>
        <v>293.8022830083717</v>
      </c>
      <c r="P14" s="8"/>
      <c r="Q14" s="138">
        <f>'STEP 2 Sales Input Page'!L10</f>
        <v>1764</v>
      </c>
      <c r="R14" s="131" t="str">
        <f>'STEP 2 Sales Input Page'!B10</f>
        <v>each</v>
      </c>
      <c r="S14" s="128">
        <f>'STEP 3 Production Input Page'!H10</f>
        <v>9</v>
      </c>
      <c r="T14" s="132">
        <f t="shared" si="4"/>
        <v>105.94874240088106</v>
      </c>
      <c r="U14" s="132">
        <f>'STEP 3 Production Input Page'!K$11*'STEP 3 Production Input Page'!K$4*('STEP 3 Production Input Page'!H10/'STEP 3 Production Input Page'!H$49)</f>
        <v>30.594824008810576</v>
      </c>
      <c r="V14" s="139">
        <f t="shared" si="9"/>
        <v>0.07740564989211544</v>
      </c>
      <c r="W14" s="133">
        <f>'STEP 3 Production Input Page'!I10</f>
        <v>0</v>
      </c>
      <c r="X14" s="134">
        <f t="shared" si="5"/>
        <v>66.39906417112299</v>
      </c>
      <c r="Y14" s="135">
        <f t="shared" si="10"/>
        <v>202.94263058081464</v>
      </c>
      <c r="Z14" s="8"/>
      <c r="AA14" s="136">
        <f t="shared" si="6"/>
        <v>496.74491358918635</v>
      </c>
      <c r="AB14" s="140">
        <f t="shared" si="7"/>
        <v>0.2816014249371805</v>
      </c>
      <c r="AC14" s="8"/>
      <c r="AD14" s="29"/>
      <c r="AE14" s="29"/>
      <c r="AF14" s="29"/>
      <c r="AG14" s="29"/>
      <c r="AH14" s="29"/>
      <c r="AI14" s="29"/>
      <c r="AJ14" s="29"/>
      <c r="AK14" s="29"/>
      <c r="AL14" s="29"/>
      <c r="AQ14" s="116"/>
    </row>
    <row r="15" spans="1:43" ht="16.5" customHeight="1">
      <c r="A15" s="175" t="str">
        <f>'STEP 2 Sales Input Page'!A11</f>
        <v>Cantaloupe</v>
      </c>
      <c r="B15" s="121">
        <f>'STEP 3 Production Input Page'!C11</f>
        <v>4</v>
      </c>
      <c r="C15" s="55"/>
      <c r="D15" s="33">
        <f>'STEP 3 Production Input Page'!D11</f>
        <v>350</v>
      </c>
      <c r="E15" s="122">
        <f t="shared" si="0"/>
        <v>43.689753577524186</v>
      </c>
      <c r="F15" s="14"/>
      <c r="G15" s="129">
        <f>'STEP 3 Production Input Page'!E11</f>
        <v>0.2</v>
      </c>
      <c r="H15" s="130">
        <f>'STEP 3 Production Input Page'!F11</f>
        <v>7</v>
      </c>
      <c r="I15" s="124">
        <f t="shared" si="1"/>
        <v>82.4045774229075</v>
      </c>
      <c r="J15" s="125">
        <f>'STEP 3 Production Input Page'!K$8*'STEP 3 Production Input Page'!K$4*('STEP 3 Production Input Page'!E11/'STEP 3 Production Input Page'!E$49)</f>
        <v>44.102902696492286</v>
      </c>
      <c r="K15" s="123">
        <f>'STEP 3 Production Input Page'!G11</f>
        <v>0</v>
      </c>
      <c r="L15" s="125">
        <f t="shared" si="2"/>
        <v>132.17934985590782</v>
      </c>
      <c r="M15" s="125">
        <f t="shared" si="8"/>
        <v>258.6868299753076</v>
      </c>
      <c r="N15" s="8"/>
      <c r="O15" s="127">
        <f t="shared" si="3"/>
        <v>306.3765835528318</v>
      </c>
      <c r="P15" s="8"/>
      <c r="Q15" s="138">
        <f>'STEP 2 Sales Input Page'!L11</f>
        <v>243</v>
      </c>
      <c r="R15" s="131" t="str">
        <f>'STEP 2 Sales Input Page'!B11</f>
        <v>each</v>
      </c>
      <c r="S15" s="128">
        <f>'STEP 3 Production Input Page'!H11</f>
        <v>9</v>
      </c>
      <c r="T15" s="132">
        <f t="shared" si="4"/>
        <v>105.94874240088106</v>
      </c>
      <c r="U15" s="132">
        <f>'STEP 3 Production Input Page'!K$11*'STEP 3 Production Input Page'!K$4*('STEP 3 Production Input Page'!H11/'STEP 3 Production Input Page'!H$49)</f>
        <v>30.594824008810576</v>
      </c>
      <c r="V15" s="139">
        <f t="shared" si="9"/>
        <v>0.5619076806983195</v>
      </c>
      <c r="W15" s="133">
        <f>'STEP 3 Production Input Page'!I11</f>
        <v>0</v>
      </c>
      <c r="X15" s="134">
        <f t="shared" si="5"/>
        <v>66.39906417112299</v>
      </c>
      <c r="Y15" s="135">
        <f t="shared" si="10"/>
        <v>202.94263058081464</v>
      </c>
      <c r="Z15" s="8"/>
      <c r="AA15" s="136">
        <f t="shared" si="6"/>
        <v>509.3192141336464</v>
      </c>
      <c r="AB15" s="140">
        <f t="shared" si="7"/>
        <v>2.0959638441713846</v>
      </c>
      <c r="AC15" s="8"/>
      <c r="AD15" s="29"/>
      <c r="AE15" s="29"/>
      <c r="AF15" s="29"/>
      <c r="AG15" s="29"/>
      <c r="AH15" s="29"/>
      <c r="AI15" s="29"/>
      <c r="AJ15" s="29"/>
      <c r="AK15" s="29"/>
      <c r="AL15" s="29"/>
      <c r="AQ15" s="116"/>
    </row>
    <row r="16" spans="1:43" ht="16.5" customHeight="1">
      <c r="A16" s="175" t="str">
        <f>'STEP 2 Sales Input Page'!A12</f>
        <v>Carrots</v>
      </c>
      <c r="B16" s="121">
        <f>'STEP 3 Production Input Page'!C12</f>
        <v>35</v>
      </c>
      <c r="C16" s="55"/>
      <c r="D16" s="33">
        <f>'STEP 3 Production Input Page'!D12</f>
        <v>7000</v>
      </c>
      <c r="E16" s="122">
        <f t="shared" si="0"/>
        <v>873.7950715504836</v>
      </c>
      <c r="F16" s="14"/>
      <c r="G16" s="129">
        <f>'STEP 3 Production Input Page'!E12</f>
        <v>0.8</v>
      </c>
      <c r="H16" s="130">
        <f>'STEP 3 Production Input Page'!F12</f>
        <v>35</v>
      </c>
      <c r="I16" s="124">
        <f t="shared" si="1"/>
        <v>412.02288711453747</v>
      </c>
      <c r="J16" s="125">
        <f>'STEP 3 Production Input Page'!K$8*'STEP 3 Production Input Page'!K$4*('STEP 3 Production Input Page'!E12/'STEP 3 Production Input Page'!E$49)</f>
        <v>176.41161078596915</v>
      </c>
      <c r="K16" s="123">
        <f>'STEP 3 Production Input Page'!G12</f>
        <v>0</v>
      </c>
      <c r="L16" s="125">
        <f t="shared" si="2"/>
        <v>528.7173994236313</v>
      </c>
      <c r="M16" s="125">
        <f t="shared" si="8"/>
        <v>1117.151897324138</v>
      </c>
      <c r="N16" s="8"/>
      <c r="O16" s="127">
        <f t="shared" si="3"/>
        <v>2025.9469688746217</v>
      </c>
      <c r="P16" s="8"/>
      <c r="Q16" s="138">
        <f>'STEP 2 Sales Input Page'!L12</f>
        <v>2276</v>
      </c>
      <c r="R16" s="131" t="str">
        <f>'STEP 2 Sales Input Page'!B12</f>
        <v>lbs</v>
      </c>
      <c r="S16" s="128">
        <f>'STEP 3 Production Input Page'!H12</f>
        <v>60</v>
      </c>
      <c r="T16" s="132">
        <f t="shared" si="4"/>
        <v>706.324949339207</v>
      </c>
      <c r="U16" s="132">
        <f>'STEP 3 Production Input Page'!K$11*'STEP 3 Production Input Page'!K$4*('STEP 3 Production Input Page'!H12/'STEP 3 Production Input Page'!H$49)</f>
        <v>203.9654933920705</v>
      </c>
      <c r="V16" s="139">
        <f t="shared" si="9"/>
        <v>0.399951864117433</v>
      </c>
      <c r="W16" s="133">
        <f>'STEP 3 Production Input Page'!I12</f>
        <v>0</v>
      </c>
      <c r="X16" s="134">
        <f t="shared" si="5"/>
        <v>442.66042780748666</v>
      </c>
      <c r="Y16" s="135">
        <f t="shared" si="10"/>
        <v>1352.9508705387643</v>
      </c>
      <c r="Z16" s="8"/>
      <c r="AA16" s="136">
        <f t="shared" si="6"/>
        <v>3378.897839413386</v>
      </c>
      <c r="AB16" s="140">
        <f t="shared" si="7"/>
        <v>1.4845772580902399</v>
      </c>
      <c r="AC16" s="8"/>
      <c r="AD16" s="29"/>
      <c r="AE16" s="29"/>
      <c r="AF16" s="29"/>
      <c r="AG16" s="29"/>
      <c r="AH16" s="29"/>
      <c r="AI16" s="29"/>
      <c r="AJ16" s="29"/>
      <c r="AK16" s="29"/>
      <c r="AL16" s="29"/>
      <c r="AQ16" s="116"/>
    </row>
    <row r="17" spans="1:43" ht="16.5" customHeight="1">
      <c r="A17" s="175" t="str">
        <f>'STEP 2 Sales Input Page'!A13</f>
        <v>Cauliflower</v>
      </c>
      <c r="B17" s="121">
        <f>'STEP 3 Production Input Page'!C13</f>
        <v>75</v>
      </c>
      <c r="C17" s="55"/>
      <c r="D17" s="33">
        <f>'STEP 3 Production Input Page'!D13</f>
        <v>8000</v>
      </c>
      <c r="E17" s="122">
        <f t="shared" si="0"/>
        <v>998.6229389148385</v>
      </c>
      <c r="F17" s="14"/>
      <c r="G17" s="129">
        <f>'STEP 3 Production Input Page'!E13</f>
        <v>0.5</v>
      </c>
      <c r="H17" s="130">
        <f>'STEP 3 Production Input Page'!F13</f>
        <v>15</v>
      </c>
      <c r="I17" s="124">
        <f t="shared" si="1"/>
        <v>176.58123733480176</v>
      </c>
      <c r="J17" s="125">
        <f>'STEP 3 Production Input Page'!K$8*'STEP 3 Production Input Page'!K$4*('STEP 3 Production Input Page'!E13/'STEP 3 Production Input Page'!E$49)</f>
        <v>110.25725674123069</v>
      </c>
      <c r="K17" s="123">
        <f>'STEP 3 Production Input Page'!G13</f>
        <v>0</v>
      </c>
      <c r="L17" s="125">
        <f t="shared" si="2"/>
        <v>330.4483746397695</v>
      </c>
      <c r="M17" s="125">
        <f t="shared" si="8"/>
        <v>617.286868715802</v>
      </c>
      <c r="N17" s="8"/>
      <c r="O17" s="127">
        <f t="shared" si="3"/>
        <v>1690.9098076306404</v>
      </c>
      <c r="P17" s="8"/>
      <c r="Q17" s="138">
        <f>'STEP 2 Sales Input Page'!L13</f>
        <v>1511</v>
      </c>
      <c r="R17" s="131" t="str">
        <f>'STEP 2 Sales Input Page'!B13</f>
        <v>lbs</v>
      </c>
      <c r="S17" s="128">
        <f>'STEP 3 Production Input Page'!H13</f>
        <v>33</v>
      </c>
      <c r="T17" s="132">
        <f t="shared" si="4"/>
        <v>388.4787221365639</v>
      </c>
      <c r="U17" s="132">
        <f>'STEP 3 Production Input Page'!K$11*'STEP 3 Production Input Page'!K$4*('STEP 3 Production Input Page'!H13/'STEP 3 Production Input Page'!H$49)</f>
        <v>112.18102136563878</v>
      </c>
      <c r="V17" s="139">
        <f t="shared" si="9"/>
        <v>0.3313433113846477</v>
      </c>
      <c r="W17" s="133">
        <f>'STEP 3 Production Input Page'!I13</f>
        <v>0</v>
      </c>
      <c r="X17" s="134">
        <f t="shared" si="5"/>
        <v>243.46323529411765</v>
      </c>
      <c r="Y17" s="135">
        <f t="shared" si="10"/>
        <v>744.1229787963204</v>
      </c>
      <c r="Z17" s="8"/>
      <c r="AA17" s="136">
        <f t="shared" si="6"/>
        <v>2435.0327864269607</v>
      </c>
      <c r="AB17" s="140">
        <f t="shared" si="7"/>
        <v>1.611537251109835</v>
      </c>
      <c r="AC17" s="8"/>
      <c r="AD17" s="29"/>
      <c r="AE17" s="29"/>
      <c r="AF17" s="29"/>
      <c r="AG17" s="29"/>
      <c r="AH17" s="29"/>
      <c r="AI17" s="29"/>
      <c r="AJ17" s="29"/>
      <c r="AK17" s="29"/>
      <c r="AL17" s="29"/>
      <c r="AQ17" s="116"/>
    </row>
    <row r="18" spans="1:43" ht="16.5" customHeight="1">
      <c r="A18" s="175" t="str">
        <f>'STEP 2 Sales Input Page'!A14</f>
        <v>Celery</v>
      </c>
      <c r="B18" s="121">
        <f>'STEP 3 Production Input Page'!C14</f>
        <v>50</v>
      </c>
      <c r="C18" s="55"/>
      <c r="D18" s="33">
        <f>'STEP 3 Production Input Page'!D14</f>
        <v>3000</v>
      </c>
      <c r="E18" s="122">
        <f t="shared" si="0"/>
        <v>374.4836020930644</v>
      </c>
      <c r="F18" s="14"/>
      <c r="G18" s="129">
        <f>'STEP 3 Production Input Page'!E14</f>
        <v>0.2</v>
      </c>
      <c r="H18" s="130">
        <f>'STEP 3 Production Input Page'!F14</f>
        <v>10</v>
      </c>
      <c r="I18" s="124">
        <f t="shared" si="1"/>
        <v>117.72082488986784</v>
      </c>
      <c r="J18" s="125">
        <f>'STEP 3 Production Input Page'!K$8*'STEP 3 Production Input Page'!K$4*('STEP 3 Production Input Page'!E14/'STEP 3 Production Input Page'!E$49)</f>
        <v>44.102902696492286</v>
      </c>
      <c r="K18" s="123">
        <f>'STEP 3 Production Input Page'!G14</f>
        <v>0</v>
      </c>
      <c r="L18" s="125">
        <f t="shared" si="2"/>
        <v>132.17934985590782</v>
      </c>
      <c r="M18" s="125">
        <f t="shared" si="8"/>
        <v>294.00307744226797</v>
      </c>
      <c r="N18" s="8"/>
      <c r="O18" s="127">
        <f t="shared" si="3"/>
        <v>718.4866795353323</v>
      </c>
      <c r="P18" s="8"/>
      <c r="Q18" s="138">
        <f>'STEP 2 Sales Input Page'!L14</f>
        <v>1048</v>
      </c>
      <c r="R18" s="131" t="str">
        <f>'STEP 2 Sales Input Page'!B14</f>
        <v>lbs</v>
      </c>
      <c r="S18" s="128">
        <f>'STEP 3 Production Input Page'!H14</f>
        <v>35</v>
      </c>
      <c r="T18" s="132">
        <f t="shared" si="4"/>
        <v>412.02288711453747</v>
      </c>
      <c r="U18" s="132">
        <f>'STEP 3 Production Input Page'!K$11*'STEP 3 Production Input Page'!K$4*('STEP 3 Production Input Page'!H14/'STEP 3 Production Input Page'!H$49)</f>
        <v>118.97987114537446</v>
      </c>
      <c r="V18" s="139">
        <f t="shared" si="9"/>
        <v>0.506682021240374</v>
      </c>
      <c r="W18" s="133">
        <f>'STEP 3 Production Input Page'!I14</f>
        <v>0</v>
      </c>
      <c r="X18" s="134">
        <f t="shared" si="5"/>
        <v>258.2185828877005</v>
      </c>
      <c r="Y18" s="135">
        <f t="shared" si="10"/>
        <v>789.2213411476124</v>
      </c>
      <c r="Z18" s="8"/>
      <c r="AA18" s="136">
        <f t="shared" si="6"/>
        <v>1507.7080206829446</v>
      </c>
      <c r="AB18" s="140">
        <f t="shared" si="7"/>
        <v>1.4386526914913593</v>
      </c>
      <c r="AC18" s="8"/>
      <c r="AD18" s="29"/>
      <c r="AE18" s="29"/>
      <c r="AF18" s="29"/>
      <c r="AG18" s="29"/>
      <c r="AH18" s="29"/>
      <c r="AI18" s="29"/>
      <c r="AJ18" s="29"/>
      <c r="AK18" s="29"/>
      <c r="AL18" s="29"/>
      <c r="AQ18" s="116"/>
    </row>
    <row r="19" spans="1:43" ht="16.5" customHeight="1">
      <c r="A19" s="175" t="str">
        <f>'STEP 2 Sales Input Page'!A15</f>
        <v>Celery root</v>
      </c>
      <c r="B19" s="121">
        <f>'STEP 3 Production Input Page'!C15</f>
        <v>45</v>
      </c>
      <c r="C19" s="55"/>
      <c r="D19" s="33">
        <f>'STEP 3 Production Input Page'!D15</f>
        <v>5000</v>
      </c>
      <c r="E19" s="122">
        <f t="shared" si="0"/>
        <v>624.1393368217741</v>
      </c>
      <c r="F19" s="14"/>
      <c r="G19" s="129">
        <f>'STEP 3 Production Input Page'!E15</f>
        <v>0.5</v>
      </c>
      <c r="H19" s="130">
        <f>'STEP 3 Production Input Page'!F15</f>
        <v>17</v>
      </c>
      <c r="I19" s="124">
        <f t="shared" si="1"/>
        <v>200.12540231277535</v>
      </c>
      <c r="J19" s="125">
        <f>'STEP 3 Production Input Page'!K$8*'STEP 3 Production Input Page'!K$4*('STEP 3 Production Input Page'!E15/'STEP 3 Production Input Page'!E$49)</f>
        <v>110.25725674123069</v>
      </c>
      <c r="K19" s="123">
        <f>'STEP 3 Production Input Page'!G15</f>
        <v>0</v>
      </c>
      <c r="L19" s="125">
        <f t="shared" si="2"/>
        <v>330.4483746397695</v>
      </c>
      <c r="M19" s="125">
        <f t="shared" si="8"/>
        <v>640.8310336937756</v>
      </c>
      <c r="N19" s="8"/>
      <c r="O19" s="127">
        <f t="shared" si="3"/>
        <v>1309.9703705155498</v>
      </c>
      <c r="P19" s="8"/>
      <c r="Q19" s="138">
        <f>'STEP 2 Sales Input Page'!L15</f>
        <v>546</v>
      </c>
      <c r="R19" s="131" t="str">
        <f>'STEP 2 Sales Input Page'!B15</f>
        <v>lbs</v>
      </c>
      <c r="S19" s="128">
        <f>'STEP 3 Production Input Page'!H15</f>
        <v>35</v>
      </c>
      <c r="T19" s="132">
        <f t="shared" si="4"/>
        <v>412.02288711453747</v>
      </c>
      <c r="U19" s="132">
        <f>'STEP 3 Production Input Page'!K$11*'STEP 3 Production Input Page'!K$4*('STEP 3 Production Input Page'!H15/'STEP 3 Production Input Page'!H$49)</f>
        <v>118.97987114537446</v>
      </c>
      <c r="V19" s="139">
        <f t="shared" si="9"/>
        <v>0.972532524285553</v>
      </c>
      <c r="W19" s="133">
        <f>'STEP 3 Production Input Page'!I15</f>
        <v>0</v>
      </c>
      <c r="X19" s="134">
        <f t="shared" si="5"/>
        <v>258.2185828877005</v>
      </c>
      <c r="Y19" s="135">
        <f t="shared" si="10"/>
        <v>789.2213411476124</v>
      </c>
      <c r="Z19" s="8"/>
      <c r="AA19" s="136">
        <f t="shared" si="6"/>
        <v>2099.191711663162</v>
      </c>
      <c r="AB19" s="140">
        <f t="shared" si="7"/>
        <v>3.844673464584546</v>
      </c>
      <c r="AC19" s="8"/>
      <c r="AD19" s="29"/>
      <c r="AE19" s="29"/>
      <c r="AF19" s="29"/>
      <c r="AG19" s="29"/>
      <c r="AH19" s="29"/>
      <c r="AI19" s="29"/>
      <c r="AJ19" s="29"/>
      <c r="AK19" s="29"/>
      <c r="AL19" s="29"/>
      <c r="AQ19" s="116"/>
    </row>
    <row r="20" spans="1:43" ht="16.5" customHeight="1">
      <c r="A20" s="175" t="str">
        <f>'STEP 2 Sales Input Page'!A16</f>
        <v>Chard</v>
      </c>
      <c r="B20" s="121">
        <f>'STEP 3 Production Input Page'!C16</f>
        <v>15</v>
      </c>
      <c r="C20" s="55"/>
      <c r="D20" s="33">
        <f>'STEP 3 Production Input Page'!D16</f>
        <v>7000</v>
      </c>
      <c r="E20" s="122">
        <f t="shared" si="0"/>
        <v>873.7950715504836</v>
      </c>
      <c r="F20" s="14"/>
      <c r="G20" s="129">
        <f>'STEP 3 Production Input Page'!E16</f>
        <v>0.8</v>
      </c>
      <c r="H20" s="130">
        <f>'STEP 3 Production Input Page'!F16</f>
        <v>20</v>
      </c>
      <c r="I20" s="124">
        <f t="shared" si="1"/>
        <v>235.44164977973568</v>
      </c>
      <c r="J20" s="125">
        <f>'STEP 3 Production Input Page'!K$8*'STEP 3 Production Input Page'!K$4*('STEP 3 Production Input Page'!E16/'STEP 3 Production Input Page'!E$49)</f>
        <v>176.41161078596915</v>
      </c>
      <c r="K20" s="123">
        <f>'STEP 3 Production Input Page'!G16</f>
        <v>0</v>
      </c>
      <c r="L20" s="125">
        <f t="shared" si="2"/>
        <v>528.7173994236313</v>
      </c>
      <c r="M20" s="125">
        <f t="shared" si="8"/>
        <v>940.5706599893361</v>
      </c>
      <c r="N20" s="8"/>
      <c r="O20" s="127">
        <f t="shared" si="3"/>
        <v>1829.3657315398198</v>
      </c>
      <c r="P20" s="8"/>
      <c r="Q20" s="138">
        <f>'STEP 2 Sales Input Page'!L16</f>
        <v>3704</v>
      </c>
      <c r="R20" s="131" t="str">
        <f>'STEP 2 Sales Input Page'!B16</f>
        <v>bunch</v>
      </c>
      <c r="S20" s="128">
        <f>'STEP 3 Production Input Page'!H16</f>
        <v>45</v>
      </c>
      <c r="T20" s="132">
        <f t="shared" si="4"/>
        <v>529.7437120044053</v>
      </c>
      <c r="U20" s="132">
        <f>'STEP 3 Production Input Page'!K$11*'STEP 3 Production Input Page'!K$4*('STEP 3 Production Input Page'!H16/'STEP 3 Production Input Page'!H$49)</f>
        <v>152.97412004405288</v>
      </c>
      <c r="V20" s="139">
        <f t="shared" si="9"/>
        <v>0.1843190691275535</v>
      </c>
      <c r="W20" s="133">
        <f>'STEP 3 Production Input Page'!I16</f>
        <v>0</v>
      </c>
      <c r="X20" s="134">
        <f t="shared" si="5"/>
        <v>331.995320855615</v>
      </c>
      <c r="Y20" s="135">
        <f t="shared" si="10"/>
        <v>1014.7131529040732</v>
      </c>
      <c r="Z20" s="8"/>
      <c r="AA20" s="136">
        <f t="shared" si="6"/>
        <v>2844.078884443893</v>
      </c>
      <c r="AB20" s="140">
        <f t="shared" si="7"/>
        <v>0.7678398716101223</v>
      </c>
      <c r="AC20" s="8"/>
      <c r="AD20" s="29"/>
      <c r="AE20" s="29"/>
      <c r="AF20" s="29"/>
      <c r="AG20" s="29"/>
      <c r="AH20" s="29"/>
      <c r="AI20" s="29"/>
      <c r="AJ20" s="29"/>
      <c r="AK20" s="29"/>
      <c r="AL20" s="29"/>
      <c r="AQ20" s="116"/>
    </row>
    <row r="21" spans="1:43" ht="16.5" customHeight="1">
      <c r="A21" s="175" t="str">
        <f>'STEP 2 Sales Input Page'!A17</f>
        <v>Collard Greens</v>
      </c>
      <c r="B21" s="121">
        <f>'STEP 3 Production Input Page'!C17</f>
        <v>15</v>
      </c>
      <c r="C21" s="55"/>
      <c r="D21" s="33">
        <f>'STEP 3 Production Input Page'!D17</f>
        <v>7000</v>
      </c>
      <c r="E21" s="122">
        <f t="shared" si="0"/>
        <v>873.7950715504836</v>
      </c>
      <c r="F21" s="14"/>
      <c r="G21" s="129">
        <f>'STEP 3 Production Input Page'!E17</f>
        <v>0.8</v>
      </c>
      <c r="H21" s="130">
        <f>'STEP 3 Production Input Page'!F17</f>
        <v>20</v>
      </c>
      <c r="I21" s="124">
        <f t="shared" si="1"/>
        <v>235.44164977973568</v>
      </c>
      <c r="J21" s="125">
        <f>'STEP 3 Production Input Page'!K$8*'STEP 3 Production Input Page'!K$4*('STEP 3 Production Input Page'!E17/'STEP 3 Production Input Page'!E$49)</f>
        <v>176.41161078596915</v>
      </c>
      <c r="K21" s="123">
        <f>'STEP 3 Production Input Page'!G17</f>
        <v>0</v>
      </c>
      <c r="L21" s="125">
        <f t="shared" si="2"/>
        <v>528.7173994236313</v>
      </c>
      <c r="M21" s="125">
        <f t="shared" si="8"/>
        <v>940.5706599893361</v>
      </c>
      <c r="N21" s="8"/>
      <c r="O21" s="127">
        <f t="shared" si="3"/>
        <v>1829.3657315398198</v>
      </c>
      <c r="P21" s="8"/>
      <c r="Q21" s="138">
        <f>'STEP 2 Sales Input Page'!L17</f>
        <v>2750</v>
      </c>
      <c r="R21" s="131" t="str">
        <f>'STEP 2 Sales Input Page'!B17</f>
        <v>lbs</v>
      </c>
      <c r="S21" s="128">
        <f>'STEP 3 Production Input Page'!H17</f>
        <v>45</v>
      </c>
      <c r="T21" s="132">
        <f t="shared" si="4"/>
        <v>529.7437120044053</v>
      </c>
      <c r="U21" s="132">
        <f>'STEP 3 Production Input Page'!K$11*'STEP 3 Production Input Page'!K$4*('STEP 3 Production Input Page'!H17/'STEP 3 Production Input Page'!H$49)</f>
        <v>152.97412004405288</v>
      </c>
      <c r="V21" s="139">
        <f t="shared" si="9"/>
        <v>0.24826102983580298</v>
      </c>
      <c r="W21" s="133">
        <f>'STEP 3 Production Input Page'!I17</f>
        <v>0</v>
      </c>
      <c r="X21" s="134">
        <f t="shared" si="5"/>
        <v>331.995320855615</v>
      </c>
      <c r="Y21" s="135">
        <f t="shared" si="10"/>
        <v>1014.7131529040732</v>
      </c>
      <c r="Z21" s="8"/>
      <c r="AA21" s="136">
        <f t="shared" si="6"/>
        <v>2844.078884443893</v>
      </c>
      <c r="AB21" s="140">
        <f t="shared" si="7"/>
        <v>1.034210503434143</v>
      </c>
      <c r="AC21" s="8"/>
      <c r="AD21" s="29"/>
      <c r="AE21" s="29"/>
      <c r="AF21" s="29"/>
      <c r="AG21" s="29"/>
      <c r="AH21" s="29"/>
      <c r="AI21" s="29"/>
      <c r="AJ21" s="29"/>
      <c r="AK21" s="29"/>
      <c r="AL21" s="29"/>
      <c r="AQ21" s="116"/>
    </row>
    <row r="22" spans="1:43" ht="16.5" customHeight="1">
      <c r="A22" s="175" t="str">
        <f>'STEP 2 Sales Input Page'!A18</f>
        <v>Cucumbers</v>
      </c>
      <c r="B22" s="121">
        <f>'STEP 3 Production Input Page'!C18</f>
        <v>9</v>
      </c>
      <c r="C22" s="55"/>
      <c r="D22" s="33">
        <f>'STEP 3 Production Input Page'!D18</f>
        <v>300</v>
      </c>
      <c r="E22" s="122">
        <f t="shared" si="0"/>
        <v>37.44836020930644</v>
      </c>
      <c r="F22" s="14"/>
      <c r="G22" s="129">
        <f>'STEP 3 Production Input Page'!E18</f>
        <v>0.4</v>
      </c>
      <c r="H22" s="130">
        <f>'STEP 3 Production Input Page'!F18</f>
        <v>8</v>
      </c>
      <c r="I22" s="124">
        <f t="shared" si="1"/>
        <v>94.17665991189428</v>
      </c>
      <c r="J22" s="125">
        <f>'STEP 3 Production Input Page'!K$8*'STEP 3 Production Input Page'!K$4*('STEP 3 Production Input Page'!E18/'STEP 3 Production Input Page'!E$49)</f>
        <v>88.20580539298457</v>
      </c>
      <c r="K22" s="123">
        <f>'STEP 3 Production Input Page'!G18</f>
        <v>0</v>
      </c>
      <c r="L22" s="125">
        <f t="shared" si="2"/>
        <v>264.35869971181563</v>
      </c>
      <c r="M22" s="125">
        <f t="shared" si="8"/>
        <v>446.7411650166945</v>
      </c>
      <c r="N22" s="8"/>
      <c r="O22" s="127">
        <f t="shared" si="3"/>
        <v>493.1895252260009</v>
      </c>
      <c r="P22" s="8"/>
      <c r="Q22" s="138">
        <f>'STEP 2 Sales Input Page'!L18</f>
        <v>1975</v>
      </c>
      <c r="R22" s="131" t="str">
        <f>'STEP 2 Sales Input Page'!B18</f>
        <v>lbs</v>
      </c>
      <c r="S22" s="128">
        <f>'STEP 3 Production Input Page'!H18</f>
        <v>36</v>
      </c>
      <c r="T22" s="132">
        <f t="shared" si="4"/>
        <v>423.79496960352424</v>
      </c>
      <c r="U22" s="132">
        <f>'STEP 3 Production Input Page'!K$11*'STEP 3 Production Input Page'!K$4*('STEP 3 Production Input Page'!H18/'STEP 3 Production Input Page'!H$49)</f>
        <v>122.3792960352423</v>
      </c>
      <c r="V22" s="139">
        <f t="shared" si="9"/>
        <v>0.27654393196899574</v>
      </c>
      <c r="W22" s="133">
        <f>'STEP 3 Production Input Page'!I18</f>
        <v>0</v>
      </c>
      <c r="X22" s="134">
        <f t="shared" si="5"/>
        <v>265.59625668449195</v>
      </c>
      <c r="Y22" s="135">
        <f t="shared" si="10"/>
        <v>811.7705223232585</v>
      </c>
      <c r="Z22" s="8"/>
      <c r="AA22" s="136">
        <f t="shared" si="6"/>
        <v>1304.9600475492593</v>
      </c>
      <c r="AB22" s="140">
        <f t="shared" si="7"/>
        <v>0.6607392645819035</v>
      </c>
      <c r="AC22" s="8"/>
      <c r="AD22" s="29"/>
      <c r="AE22" s="29"/>
      <c r="AF22" s="29"/>
      <c r="AG22" s="29"/>
      <c r="AH22" s="29"/>
      <c r="AI22" s="29"/>
      <c r="AJ22" s="29"/>
      <c r="AK22" s="29"/>
      <c r="AL22" s="29"/>
      <c r="AQ22" s="116"/>
    </row>
    <row r="23" spans="1:43" ht="16.5" customHeight="1">
      <c r="A23" s="175" t="str">
        <f>'STEP 2 Sales Input Page'!A19</f>
        <v>Eggplant</v>
      </c>
      <c r="B23" s="121">
        <f>'STEP 3 Production Input Page'!C19</f>
        <v>5</v>
      </c>
      <c r="C23" s="55"/>
      <c r="D23" s="33">
        <f>'STEP 3 Production Input Page'!D19</f>
        <v>250</v>
      </c>
      <c r="E23" s="122">
        <f t="shared" si="0"/>
        <v>31.206966841088704</v>
      </c>
      <c r="F23" s="14"/>
      <c r="G23" s="129">
        <f>'STEP 3 Production Input Page'!E19</f>
        <v>0.15</v>
      </c>
      <c r="H23" s="130">
        <f>'STEP 3 Production Input Page'!F19</f>
        <v>8</v>
      </c>
      <c r="I23" s="124">
        <f t="shared" si="1"/>
        <v>94.17665991189428</v>
      </c>
      <c r="J23" s="125">
        <f>'STEP 3 Production Input Page'!K$8*'STEP 3 Production Input Page'!K$4*('STEP 3 Production Input Page'!E19/'STEP 3 Production Input Page'!E$49)</f>
        <v>33.077177022369206</v>
      </c>
      <c r="K23" s="123">
        <f>'STEP 3 Production Input Page'!G19</f>
        <v>0</v>
      </c>
      <c r="L23" s="125">
        <f t="shared" si="2"/>
        <v>99.13451239193084</v>
      </c>
      <c r="M23" s="125">
        <f t="shared" si="8"/>
        <v>226.38834932619432</v>
      </c>
      <c r="N23" s="8"/>
      <c r="O23" s="127">
        <f t="shared" si="3"/>
        <v>262.59531616728304</v>
      </c>
      <c r="P23" s="8"/>
      <c r="Q23" s="138">
        <f>'STEP 2 Sales Input Page'!L19</f>
        <v>1225</v>
      </c>
      <c r="R23" s="131" t="str">
        <f>'STEP 2 Sales Input Page'!B19</f>
        <v>lbs</v>
      </c>
      <c r="S23" s="128">
        <f>'STEP 3 Production Input Page'!H19</f>
        <v>24</v>
      </c>
      <c r="T23" s="132">
        <f t="shared" si="4"/>
        <v>282.52997973568284</v>
      </c>
      <c r="U23" s="132">
        <f>'STEP 3 Production Input Page'!K$11*'STEP 3 Production Input Page'!K$4*('STEP 3 Production Input Page'!H19/'STEP 3 Production Input Page'!H$49)</f>
        <v>81.58619735682821</v>
      </c>
      <c r="V23" s="139">
        <f t="shared" si="9"/>
        <v>0.2972376955857233</v>
      </c>
      <c r="W23" s="133">
        <f>'STEP 3 Production Input Page'!I19</f>
        <v>0</v>
      </c>
      <c r="X23" s="134">
        <f t="shared" si="5"/>
        <v>177.06417112299468</v>
      </c>
      <c r="Y23" s="135">
        <f t="shared" si="10"/>
        <v>541.1803482155057</v>
      </c>
      <c r="Z23" s="8"/>
      <c r="AA23" s="136">
        <f t="shared" si="6"/>
        <v>803.7756643827887</v>
      </c>
      <c r="AB23" s="140">
        <f t="shared" si="7"/>
        <v>0.6561433994961541</v>
      </c>
      <c r="AC23" s="8"/>
      <c r="AD23" s="29"/>
      <c r="AE23" s="29"/>
      <c r="AF23" s="29"/>
      <c r="AG23" s="29"/>
      <c r="AH23" s="29"/>
      <c r="AI23" s="29"/>
      <c r="AJ23" s="29"/>
      <c r="AK23" s="29"/>
      <c r="AL23" s="29"/>
      <c r="AQ23" s="116"/>
    </row>
    <row r="24" spans="1:43" ht="16.5" customHeight="1">
      <c r="A24" s="175" t="str">
        <f>'STEP 2 Sales Input Page'!A20</f>
        <v>Fennel</v>
      </c>
      <c r="B24" s="121">
        <f>'STEP 3 Production Input Page'!C20</f>
        <v>35</v>
      </c>
      <c r="C24" s="55"/>
      <c r="D24" s="33">
        <f>'STEP 3 Production Input Page'!D20</f>
        <v>2000</v>
      </c>
      <c r="E24" s="122">
        <f t="shared" si="0"/>
        <v>249.65573472870963</v>
      </c>
      <c r="F24" s="14"/>
      <c r="G24" s="129">
        <f>'STEP 3 Production Input Page'!E20</f>
        <v>0.5</v>
      </c>
      <c r="H24" s="130">
        <f>'STEP 3 Production Input Page'!F20</f>
        <v>25</v>
      </c>
      <c r="I24" s="124">
        <f t="shared" si="1"/>
        <v>294.3020622246696</v>
      </c>
      <c r="J24" s="125">
        <f>'STEP 3 Production Input Page'!K$8*'STEP 3 Production Input Page'!K$4*('STEP 3 Production Input Page'!E20/'STEP 3 Production Input Page'!E$49)</f>
        <v>110.25725674123069</v>
      </c>
      <c r="K24" s="123">
        <f>'STEP 3 Production Input Page'!G20</f>
        <v>0</v>
      </c>
      <c r="L24" s="125">
        <f t="shared" si="2"/>
        <v>330.4483746397695</v>
      </c>
      <c r="M24" s="125">
        <f t="shared" si="8"/>
        <v>735.0076936056698</v>
      </c>
      <c r="N24" s="8"/>
      <c r="O24" s="127">
        <f t="shared" si="3"/>
        <v>1019.6634283343794</v>
      </c>
      <c r="P24" s="8"/>
      <c r="Q24" s="138">
        <f>'STEP 2 Sales Input Page'!L20</f>
        <v>604</v>
      </c>
      <c r="R24" s="131" t="str">
        <f>'STEP 2 Sales Input Page'!B20</f>
        <v>lbs</v>
      </c>
      <c r="S24" s="128">
        <f>'STEP 3 Production Input Page'!H20</f>
        <v>53</v>
      </c>
      <c r="T24" s="132">
        <f t="shared" si="4"/>
        <v>623.9203719162996</v>
      </c>
      <c r="U24" s="132">
        <f>'STEP 3 Production Input Page'!K$11*'STEP 3 Production Input Page'!K$4*('STEP 3 Production Input Page'!H20/'STEP 3 Production Input Page'!H$49)</f>
        <v>180.16951916299564</v>
      </c>
      <c r="V24" s="139">
        <f t="shared" si="9"/>
        <v>1.3312746541047935</v>
      </c>
      <c r="W24" s="133">
        <f>'STEP 3 Production Input Page'!I20</f>
        <v>0</v>
      </c>
      <c r="X24" s="134">
        <f t="shared" si="5"/>
        <v>391.01671122994657</v>
      </c>
      <c r="Y24" s="135">
        <f t="shared" si="10"/>
        <v>1195.1066023092417</v>
      </c>
      <c r="Z24" s="8"/>
      <c r="AA24" s="136">
        <f t="shared" si="6"/>
        <v>2214.770030643621</v>
      </c>
      <c r="AB24" s="140">
        <f t="shared" si="7"/>
        <v>3.6668377990788423</v>
      </c>
      <c r="AC24" s="8"/>
      <c r="AD24" s="29"/>
      <c r="AE24" s="29"/>
      <c r="AF24" s="29"/>
      <c r="AG24" s="29"/>
      <c r="AH24" s="29"/>
      <c r="AI24" s="29"/>
      <c r="AJ24" s="29"/>
      <c r="AK24" s="29"/>
      <c r="AL24" s="29"/>
      <c r="AQ24" s="116"/>
    </row>
    <row r="25" spans="1:43" ht="16.5" customHeight="1">
      <c r="A25" s="175" t="str">
        <f>'STEP 2 Sales Input Page'!A21</f>
        <v>Garlic</v>
      </c>
      <c r="B25" s="121">
        <f>'STEP 3 Production Input Page'!C21</f>
        <v>55</v>
      </c>
      <c r="C25" s="55"/>
      <c r="D25" s="33">
        <f>'STEP 3 Production Input Page'!D21</f>
        <v>0</v>
      </c>
      <c r="E25" s="122">
        <f t="shared" si="0"/>
        <v>0</v>
      </c>
      <c r="F25" s="14"/>
      <c r="G25" s="129">
        <f>'STEP 3 Production Input Page'!E21</f>
        <v>0.15</v>
      </c>
      <c r="H25" s="130">
        <f>'STEP 3 Production Input Page'!F21</f>
        <v>8</v>
      </c>
      <c r="I25" s="124">
        <f t="shared" si="1"/>
        <v>94.17665991189428</v>
      </c>
      <c r="J25" s="125">
        <f>'STEP 3 Production Input Page'!K$8*'STEP 3 Production Input Page'!K$4*('STEP 3 Production Input Page'!E21/'STEP 3 Production Input Page'!E$49)</f>
        <v>33.077177022369206</v>
      </c>
      <c r="K25" s="123">
        <f>'STEP 3 Production Input Page'!G21</f>
        <v>0</v>
      </c>
      <c r="L25" s="125">
        <f t="shared" si="2"/>
        <v>99.13451239193084</v>
      </c>
      <c r="M25" s="125">
        <f t="shared" si="8"/>
        <v>226.38834932619432</v>
      </c>
      <c r="N25" s="8"/>
      <c r="O25" s="127">
        <f t="shared" si="3"/>
        <v>281.3883493261943</v>
      </c>
      <c r="P25" s="8"/>
      <c r="Q25" s="138">
        <f>'STEP 2 Sales Input Page'!L21</f>
        <v>50</v>
      </c>
      <c r="R25" s="131" t="str">
        <f>'STEP 2 Sales Input Page'!B21</f>
        <v>lbs</v>
      </c>
      <c r="S25" s="128">
        <f>'STEP 3 Production Input Page'!H21</f>
        <v>16</v>
      </c>
      <c r="T25" s="132">
        <f t="shared" si="4"/>
        <v>188.35331982378855</v>
      </c>
      <c r="U25" s="132">
        <f>'STEP 3 Production Input Page'!K$11*'STEP 3 Production Input Page'!K$4*('STEP 3 Production Input Page'!H21/'STEP 3 Production Input Page'!H$49)</f>
        <v>54.39079823788546</v>
      </c>
      <c r="V25" s="139">
        <f t="shared" si="9"/>
        <v>4.85488236123348</v>
      </c>
      <c r="W25" s="133">
        <f>'STEP 3 Production Input Page'!I21</f>
        <v>0</v>
      </c>
      <c r="X25" s="134">
        <f t="shared" si="5"/>
        <v>118.04278074866309</v>
      </c>
      <c r="Y25" s="135">
        <f t="shared" si="10"/>
        <v>360.7868988103371</v>
      </c>
      <c r="Z25" s="8"/>
      <c r="AA25" s="136">
        <f t="shared" si="6"/>
        <v>642.1752481365314</v>
      </c>
      <c r="AB25" s="140">
        <f t="shared" si="7"/>
        <v>12.843504962730629</v>
      </c>
      <c r="AC25" s="8"/>
      <c r="AD25" s="29"/>
      <c r="AE25" s="29"/>
      <c r="AF25" s="29"/>
      <c r="AG25" s="29"/>
      <c r="AH25" s="29"/>
      <c r="AI25" s="29"/>
      <c r="AJ25" s="29"/>
      <c r="AK25" s="29"/>
      <c r="AL25" s="29"/>
      <c r="AQ25" s="116"/>
    </row>
    <row r="26" spans="1:43" ht="16.5" customHeight="1">
      <c r="A26" s="175" t="str">
        <f>'STEP 2 Sales Input Page'!A22</f>
        <v>Green beans</v>
      </c>
      <c r="B26" s="121">
        <f>'STEP 3 Production Input Page'!C22</f>
        <v>9</v>
      </c>
      <c r="C26" s="55"/>
      <c r="D26" s="33">
        <f>'STEP 3 Production Input Page'!D22</f>
        <v>400</v>
      </c>
      <c r="E26" s="122">
        <f t="shared" si="0"/>
        <v>49.93114694574193</v>
      </c>
      <c r="F26" s="14"/>
      <c r="G26" s="129">
        <f>'STEP 3 Production Input Page'!E22</f>
        <v>0.1</v>
      </c>
      <c r="H26" s="130">
        <f>'STEP 3 Production Input Page'!F22</f>
        <v>8</v>
      </c>
      <c r="I26" s="124">
        <f t="shared" si="1"/>
        <v>94.17665991189428</v>
      </c>
      <c r="J26" s="125">
        <f>'STEP 3 Production Input Page'!K$8*'STEP 3 Production Input Page'!K$4*('STEP 3 Production Input Page'!E22/'STEP 3 Production Input Page'!E$49)</f>
        <v>22.051451348246143</v>
      </c>
      <c r="K26" s="123">
        <f>'STEP 3 Production Input Page'!G22</f>
        <v>0</v>
      </c>
      <c r="L26" s="125">
        <f t="shared" si="2"/>
        <v>66.08967492795391</v>
      </c>
      <c r="M26" s="125">
        <f t="shared" si="8"/>
        <v>182.31778618809432</v>
      </c>
      <c r="N26" s="8"/>
      <c r="O26" s="127">
        <f t="shared" si="3"/>
        <v>241.24893313383626</v>
      </c>
      <c r="P26" s="8"/>
      <c r="Q26" s="138">
        <f>'STEP 2 Sales Input Page'!L22</f>
        <v>1780</v>
      </c>
      <c r="R26" s="131" t="str">
        <f>'STEP 2 Sales Input Page'!B22</f>
        <v>lbs</v>
      </c>
      <c r="S26" s="128">
        <f>'STEP 3 Production Input Page'!H22</f>
        <v>18</v>
      </c>
      <c r="T26" s="132">
        <f t="shared" si="4"/>
        <v>211.89748480176212</v>
      </c>
      <c r="U26" s="132">
        <f>'STEP 3 Production Input Page'!K$11*'STEP 3 Production Input Page'!K$4*('STEP 3 Production Input Page'!H22/'STEP 3 Production Input Page'!H$49)</f>
        <v>61.18964801762115</v>
      </c>
      <c r="V26" s="139">
        <f t="shared" si="9"/>
        <v>0.15341973753897936</v>
      </c>
      <c r="W26" s="133">
        <f>'STEP 3 Production Input Page'!I22</f>
        <v>0</v>
      </c>
      <c r="X26" s="134">
        <f t="shared" si="5"/>
        <v>132.79812834224597</v>
      </c>
      <c r="Y26" s="135">
        <f t="shared" si="10"/>
        <v>405.8852611616293</v>
      </c>
      <c r="Z26" s="8"/>
      <c r="AA26" s="136">
        <f t="shared" si="6"/>
        <v>647.1341942954655</v>
      </c>
      <c r="AB26" s="140">
        <f t="shared" si="7"/>
        <v>0.36355853612104805</v>
      </c>
      <c r="AC26" s="8"/>
      <c r="AQ26" s="116"/>
    </row>
    <row r="27" spans="1:43" ht="16.5" customHeight="1">
      <c r="A27" s="176" t="str">
        <f>'STEP 2 Sales Input Page'!A23</f>
        <v>Kale</v>
      </c>
      <c r="B27" s="121">
        <f>'STEP 3 Production Input Page'!C23</f>
        <v>9</v>
      </c>
      <c r="C27" s="55"/>
      <c r="D27" s="33">
        <f>'STEP 3 Production Input Page'!D23</f>
        <v>800</v>
      </c>
      <c r="E27" s="122">
        <f t="shared" si="0"/>
        <v>99.86229389148386</v>
      </c>
      <c r="F27" s="14"/>
      <c r="G27" s="129">
        <f>'STEP 3 Production Input Page'!E23</f>
        <v>0.1</v>
      </c>
      <c r="H27" s="130">
        <f>'STEP 3 Production Input Page'!F23</f>
        <v>8</v>
      </c>
      <c r="I27" s="124">
        <f t="shared" si="1"/>
        <v>94.17665991189428</v>
      </c>
      <c r="J27" s="125">
        <f>'STEP 3 Production Input Page'!K$8*'STEP 3 Production Input Page'!K$4*('STEP 3 Production Input Page'!E23/'STEP 3 Production Input Page'!E$49)</f>
        <v>22.051451348246143</v>
      </c>
      <c r="K27" s="123">
        <f>'STEP 3 Production Input Page'!G23</f>
        <v>0</v>
      </c>
      <c r="L27" s="125">
        <f t="shared" si="2"/>
        <v>66.08967492795391</v>
      </c>
      <c r="M27" s="125">
        <f t="shared" si="8"/>
        <v>182.31778618809432</v>
      </c>
      <c r="N27" s="8"/>
      <c r="O27" s="127">
        <f t="shared" si="3"/>
        <v>291.18008007957815</v>
      </c>
      <c r="P27" s="8"/>
      <c r="Q27" s="138">
        <f>'STEP 2 Sales Input Page'!L23</f>
        <v>6093</v>
      </c>
      <c r="R27" s="131" t="str">
        <f>'STEP 2 Sales Input Page'!B23</f>
        <v>bunch</v>
      </c>
      <c r="S27" s="128">
        <f>'STEP 3 Production Input Page'!H23</f>
        <v>18</v>
      </c>
      <c r="T27" s="132">
        <f t="shared" si="4"/>
        <v>211.89748480176212</v>
      </c>
      <c r="U27" s="132">
        <f>'STEP 3 Production Input Page'!K$11*'STEP 3 Production Input Page'!K$4*('STEP 3 Production Input Page'!H23/'STEP 3 Production Input Page'!H$49)</f>
        <v>61.18964801762115</v>
      </c>
      <c r="V27" s="139">
        <f t="shared" si="9"/>
        <v>0.044819815004001846</v>
      </c>
      <c r="W27" s="133">
        <f>'STEP 3 Production Input Page'!I23</f>
        <v>0</v>
      </c>
      <c r="X27" s="134">
        <f t="shared" si="5"/>
        <v>132.79812834224597</v>
      </c>
      <c r="Y27" s="135">
        <f t="shared" si="10"/>
        <v>405.8852611616293</v>
      </c>
      <c r="Z27" s="8"/>
      <c r="AA27" s="136">
        <f t="shared" si="6"/>
        <v>697.0653412412074</v>
      </c>
      <c r="AB27" s="140">
        <f t="shared" si="7"/>
        <v>0.11440429037275684</v>
      </c>
      <c r="AC27" s="8"/>
      <c r="AQ27" s="117"/>
    </row>
    <row r="28" spans="1:43" ht="16.5" customHeight="1">
      <c r="A28" s="175" t="str">
        <f>'STEP 2 Sales Input Page'!A24</f>
        <v>Kolhrabi</v>
      </c>
      <c r="B28" s="121">
        <f>'STEP 3 Production Input Page'!C24</f>
        <v>10</v>
      </c>
      <c r="C28" s="55"/>
      <c r="D28" s="33">
        <f>'STEP 3 Production Input Page'!D24</f>
        <v>3000</v>
      </c>
      <c r="E28" s="122">
        <f t="shared" si="0"/>
        <v>374.4836020930644</v>
      </c>
      <c r="F28" s="14"/>
      <c r="G28" s="129">
        <f>'STEP 3 Production Input Page'!E24</f>
        <v>0.3</v>
      </c>
      <c r="H28" s="130">
        <f>'STEP 3 Production Input Page'!F24</f>
        <v>10</v>
      </c>
      <c r="I28" s="124">
        <f t="shared" si="1"/>
        <v>117.72082488986784</v>
      </c>
      <c r="J28" s="125">
        <f>'STEP 3 Production Input Page'!K$8*'STEP 3 Production Input Page'!K$4*('STEP 3 Production Input Page'!E24/'STEP 3 Production Input Page'!E$49)</f>
        <v>66.15435404473841</v>
      </c>
      <c r="K28" s="123">
        <f>'STEP 3 Production Input Page'!G24</f>
        <v>0</v>
      </c>
      <c r="L28" s="125">
        <f t="shared" si="2"/>
        <v>198.26902478386168</v>
      </c>
      <c r="M28" s="125">
        <f t="shared" si="8"/>
        <v>382.14420371846796</v>
      </c>
      <c r="N28" s="8"/>
      <c r="O28" s="127">
        <f t="shared" si="3"/>
        <v>766.6278058115324</v>
      </c>
      <c r="P28" s="8"/>
      <c r="Q28" s="138">
        <f>'STEP 2 Sales Input Page'!L24</f>
        <v>1222</v>
      </c>
      <c r="R28" s="131" t="str">
        <f>'STEP 2 Sales Input Page'!B24</f>
        <v>lbs</v>
      </c>
      <c r="S28" s="128">
        <f>'STEP 3 Production Input Page'!H24</f>
        <v>23</v>
      </c>
      <c r="T28" s="132">
        <f t="shared" si="4"/>
        <v>270.757897246696</v>
      </c>
      <c r="U28" s="132">
        <f>'STEP 3 Production Input Page'!K$11*'STEP 3 Production Input Page'!K$4*('STEP 3 Production Input Page'!H24/'STEP 3 Production Input Page'!H$49)</f>
        <v>78.18677246696036</v>
      </c>
      <c r="V28" s="139">
        <f t="shared" si="9"/>
        <v>0.28555210287533256</v>
      </c>
      <c r="W28" s="133">
        <f>'STEP 3 Production Input Page'!I24</f>
        <v>0</v>
      </c>
      <c r="X28" s="134">
        <f t="shared" si="5"/>
        <v>169.6864973262032</v>
      </c>
      <c r="Y28" s="135">
        <f t="shared" si="10"/>
        <v>518.6311670398596</v>
      </c>
      <c r="Z28" s="8"/>
      <c r="AA28" s="136">
        <f t="shared" si="6"/>
        <v>1285.2589728513922</v>
      </c>
      <c r="AB28" s="140">
        <f t="shared" si="7"/>
        <v>1.0517667535608775</v>
      </c>
      <c r="AC28" s="8"/>
      <c r="AQ28" s="116"/>
    </row>
    <row r="29" spans="1:43" ht="16.5" customHeight="1">
      <c r="A29" s="175" t="str">
        <f>'STEP 2 Sales Input Page'!A25</f>
        <v>Leeks</v>
      </c>
      <c r="B29" s="121">
        <f>'STEP 3 Production Input Page'!C25</f>
        <v>62</v>
      </c>
      <c r="C29" s="55"/>
      <c r="D29" s="33">
        <f>'STEP 3 Production Input Page'!D25</f>
        <v>2000</v>
      </c>
      <c r="E29" s="122">
        <f t="shared" si="0"/>
        <v>249.65573472870963</v>
      </c>
      <c r="F29" s="14"/>
      <c r="G29" s="129">
        <f>'STEP 3 Production Input Page'!E25</f>
        <v>0.1</v>
      </c>
      <c r="H29" s="130">
        <f>'STEP 3 Production Input Page'!F25</f>
        <v>9</v>
      </c>
      <c r="I29" s="124">
        <f t="shared" si="1"/>
        <v>105.94874240088106</v>
      </c>
      <c r="J29" s="125">
        <f>'STEP 3 Production Input Page'!K$8*'STEP 3 Production Input Page'!K$4*('STEP 3 Production Input Page'!E25/'STEP 3 Production Input Page'!E$49)</f>
        <v>22.051451348246143</v>
      </c>
      <c r="K29" s="123">
        <f>'STEP 3 Production Input Page'!G25</f>
        <v>0</v>
      </c>
      <c r="L29" s="125">
        <f t="shared" si="2"/>
        <v>66.08967492795391</v>
      </c>
      <c r="M29" s="125">
        <f t="shared" si="8"/>
        <v>194.0898686770811</v>
      </c>
      <c r="N29" s="8"/>
      <c r="O29" s="127">
        <f t="shared" si="3"/>
        <v>505.7456034057907</v>
      </c>
      <c r="P29" s="8"/>
      <c r="Q29" s="138">
        <f>'STEP 2 Sales Input Page'!L25</f>
        <v>1456</v>
      </c>
      <c r="R29" s="131" t="str">
        <f>'STEP 2 Sales Input Page'!B25</f>
        <v>lbs</v>
      </c>
      <c r="S29" s="128">
        <f>'STEP 3 Production Input Page'!H25</f>
        <v>20</v>
      </c>
      <c r="T29" s="132">
        <f t="shared" si="4"/>
        <v>235.44164977973568</v>
      </c>
      <c r="U29" s="132">
        <f>'STEP 3 Production Input Page'!K$11*'STEP 3 Production Input Page'!K$4*('STEP 3 Production Input Page'!H25/'STEP 3 Production Input Page'!H$49)</f>
        <v>67.98849779735683</v>
      </c>
      <c r="V29" s="139">
        <f t="shared" si="9"/>
        <v>0.20839982663261847</v>
      </c>
      <c r="W29" s="133">
        <f>'STEP 3 Production Input Page'!I25</f>
        <v>0</v>
      </c>
      <c r="X29" s="134">
        <f t="shared" si="5"/>
        <v>147.55347593582889</v>
      </c>
      <c r="Y29" s="135">
        <f t="shared" si="10"/>
        <v>450.9836235129214</v>
      </c>
      <c r="Z29" s="8"/>
      <c r="AA29" s="136">
        <f t="shared" si="6"/>
        <v>956.7292269187121</v>
      </c>
      <c r="AB29" s="140">
        <f t="shared" si="7"/>
        <v>0.6570942492573573</v>
      </c>
      <c r="AC29" s="8"/>
      <c r="AQ29" s="116"/>
    </row>
    <row r="30" spans="1:43" ht="16.5" customHeight="1">
      <c r="A30" s="175" t="str">
        <f>'STEP 2 Sales Input Page'!A26</f>
        <v>Lettuce</v>
      </c>
      <c r="B30" s="121">
        <f>'STEP 3 Production Input Page'!C26</f>
        <v>5</v>
      </c>
      <c r="C30" s="55"/>
      <c r="D30" s="33">
        <f>'STEP 3 Production Input Page'!D26</f>
        <v>3000</v>
      </c>
      <c r="E30" s="122">
        <f t="shared" si="0"/>
        <v>374.4836020930644</v>
      </c>
      <c r="F30" s="14"/>
      <c r="G30" s="129">
        <f>'STEP 3 Production Input Page'!E26</f>
        <v>0.5</v>
      </c>
      <c r="H30" s="130">
        <f>'STEP 3 Production Input Page'!F26</f>
        <v>20</v>
      </c>
      <c r="I30" s="124">
        <f t="shared" si="1"/>
        <v>235.44164977973568</v>
      </c>
      <c r="J30" s="125">
        <f>'STEP 3 Production Input Page'!K$8*'STEP 3 Production Input Page'!K$4*('STEP 3 Production Input Page'!E26/'STEP 3 Production Input Page'!E$49)</f>
        <v>110.25725674123069</v>
      </c>
      <c r="K30" s="123">
        <f>'STEP 3 Production Input Page'!G26</f>
        <v>0</v>
      </c>
      <c r="L30" s="125">
        <f t="shared" si="2"/>
        <v>330.4483746397695</v>
      </c>
      <c r="M30" s="125">
        <f t="shared" si="8"/>
        <v>676.1472811607359</v>
      </c>
      <c r="N30" s="8"/>
      <c r="O30" s="127">
        <f t="shared" si="3"/>
        <v>1055.6308832538002</v>
      </c>
      <c r="P30" s="8"/>
      <c r="Q30" s="138">
        <f>'STEP 2 Sales Input Page'!L26</f>
        <v>2480</v>
      </c>
      <c r="R30" s="131" t="str">
        <f>'STEP 2 Sales Input Page'!B26</f>
        <v>head</v>
      </c>
      <c r="S30" s="128">
        <f>'STEP 3 Production Input Page'!H26</f>
        <v>60</v>
      </c>
      <c r="T30" s="132">
        <f t="shared" si="4"/>
        <v>706.324949339207</v>
      </c>
      <c r="U30" s="132">
        <f>'STEP 3 Production Input Page'!K$11*'STEP 3 Production Input Page'!K$4*('STEP 3 Production Input Page'!H26/'STEP 3 Production Input Page'!H$49)</f>
        <v>203.9654933920705</v>
      </c>
      <c r="V30" s="139">
        <f t="shared" si="9"/>
        <v>0.36705259787551514</v>
      </c>
      <c r="W30" s="133">
        <f>'STEP 3 Production Input Page'!I26</f>
        <v>0</v>
      </c>
      <c r="X30" s="134">
        <f t="shared" si="5"/>
        <v>442.66042780748666</v>
      </c>
      <c r="Y30" s="135">
        <f t="shared" si="10"/>
        <v>1352.9508705387643</v>
      </c>
      <c r="Z30" s="8"/>
      <c r="AA30" s="136">
        <f t="shared" si="6"/>
        <v>2408.5817537925645</v>
      </c>
      <c r="AB30" s="140">
        <f t="shared" si="7"/>
        <v>0.971202320077647</v>
      </c>
      <c r="AC30" s="8"/>
      <c r="AQ30" s="116"/>
    </row>
    <row r="31" spans="1:43" ht="16.5" customHeight="1">
      <c r="A31" s="175" t="str">
        <f>'STEP 2 Sales Input Page'!A27</f>
        <v>Mustard Greens</v>
      </c>
      <c r="B31" s="121">
        <f>'STEP 3 Production Input Page'!C27</f>
        <v>5</v>
      </c>
      <c r="C31" s="55"/>
      <c r="D31" s="33">
        <f>'STEP 3 Production Input Page'!D27</f>
        <v>4000</v>
      </c>
      <c r="E31" s="122">
        <f t="shared" si="0"/>
        <v>499.31146945741926</v>
      </c>
      <c r="F31" s="14"/>
      <c r="G31" s="129">
        <f>'STEP 3 Production Input Page'!E27</f>
        <v>0.15</v>
      </c>
      <c r="H31" s="130">
        <f>'STEP 3 Production Input Page'!F27</f>
        <v>8</v>
      </c>
      <c r="I31" s="124">
        <f t="shared" si="1"/>
        <v>94.17665991189428</v>
      </c>
      <c r="J31" s="125">
        <f>'STEP 3 Production Input Page'!K$8*'STEP 3 Production Input Page'!K$4*('STEP 3 Production Input Page'!E27/'STEP 3 Production Input Page'!E$49)</f>
        <v>33.077177022369206</v>
      </c>
      <c r="K31" s="123">
        <f>'STEP 3 Production Input Page'!G27</f>
        <v>0</v>
      </c>
      <c r="L31" s="125">
        <f t="shared" si="2"/>
        <v>99.13451239193084</v>
      </c>
      <c r="M31" s="125">
        <f t="shared" si="8"/>
        <v>226.38834932619432</v>
      </c>
      <c r="N31" s="8"/>
      <c r="O31" s="127">
        <f t="shared" si="3"/>
        <v>730.6998187836136</v>
      </c>
      <c r="P31" s="8"/>
      <c r="Q31" s="138">
        <f>'STEP 2 Sales Input Page'!L27</f>
        <v>562</v>
      </c>
      <c r="R31" s="131" t="str">
        <f>'STEP 2 Sales Input Page'!B27</f>
        <v>bunch</v>
      </c>
      <c r="S31" s="128">
        <f>'STEP 3 Production Input Page'!H27</f>
        <v>24</v>
      </c>
      <c r="T31" s="132">
        <f t="shared" si="4"/>
        <v>282.52997973568284</v>
      </c>
      <c r="U31" s="132">
        <f>'STEP 3 Production Input Page'!K$11*'STEP 3 Production Input Page'!K$4*('STEP 3 Production Input Page'!H27/'STEP 3 Production Input Page'!H$49)</f>
        <v>81.58619735682821</v>
      </c>
      <c r="V31" s="139">
        <f t="shared" si="9"/>
        <v>0.6478935535453934</v>
      </c>
      <c r="W31" s="133">
        <f>'STEP 3 Production Input Page'!I27</f>
        <v>0</v>
      </c>
      <c r="X31" s="134">
        <f t="shared" si="5"/>
        <v>177.06417112299468</v>
      </c>
      <c r="Y31" s="135">
        <f t="shared" si="10"/>
        <v>541.1803482155057</v>
      </c>
      <c r="Z31" s="8"/>
      <c r="AA31" s="136">
        <f t="shared" si="6"/>
        <v>1271.8801669991194</v>
      </c>
      <c r="AB31" s="140">
        <f t="shared" si="7"/>
        <v>2.2631319697493226</v>
      </c>
      <c r="AC31" s="8"/>
      <c r="AQ31" s="116"/>
    </row>
    <row r="32" spans="1:43" ht="16.5" customHeight="1">
      <c r="A32" s="175" t="str">
        <f>'STEP 2 Sales Input Page'!A28</f>
        <v>Onion</v>
      </c>
      <c r="B32" s="121">
        <f>'STEP 3 Production Input Page'!C28</f>
        <v>9</v>
      </c>
      <c r="C32" s="55"/>
      <c r="D32" s="33">
        <f>'STEP 3 Production Input Page'!D28</f>
        <v>2500</v>
      </c>
      <c r="E32" s="122">
        <f t="shared" si="0"/>
        <v>312.06966841088706</v>
      </c>
      <c r="F32" s="14"/>
      <c r="G32" s="129">
        <f>'STEP 3 Production Input Page'!E28</f>
        <v>0.5</v>
      </c>
      <c r="H32" s="130">
        <f>'STEP 3 Production Input Page'!F28</f>
        <v>12</v>
      </c>
      <c r="I32" s="124">
        <f t="shared" si="1"/>
        <v>141.26498986784142</v>
      </c>
      <c r="J32" s="125">
        <f>'STEP 3 Production Input Page'!K$8*'STEP 3 Production Input Page'!K$4*('STEP 3 Production Input Page'!E28/'STEP 3 Production Input Page'!E$49)</f>
        <v>110.25725674123069</v>
      </c>
      <c r="K32" s="123">
        <f>'STEP 3 Production Input Page'!G28</f>
        <v>0</v>
      </c>
      <c r="L32" s="125">
        <f t="shared" si="2"/>
        <v>330.4483746397695</v>
      </c>
      <c r="M32" s="125">
        <f t="shared" si="8"/>
        <v>581.9706212488417</v>
      </c>
      <c r="N32" s="8"/>
      <c r="O32" s="127">
        <f t="shared" si="3"/>
        <v>903.0402896597287</v>
      </c>
      <c r="P32" s="8"/>
      <c r="Q32" s="138">
        <f>'STEP 2 Sales Input Page'!L28</f>
        <v>3589</v>
      </c>
      <c r="R32" s="131" t="str">
        <f>'STEP 2 Sales Input Page'!B28</f>
        <v>lbs</v>
      </c>
      <c r="S32" s="128">
        <f>'STEP 3 Production Input Page'!H28</f>
        <v>36</v>
      </c>
      <c r="T32" s="132">
        <f t="shared" si="4"/>
        <v>423.79496960352424</v>
      </c>
      <c r="U32" s="132">
        <f>'STEP 3 Production Input Page'!K$11*'STEP 3 Production Input Page'!K$4*('STEP 3 Production Input Page'!H28/'STEP 3 Production Input Page'!H$49)</f>
        <v>122.3792960352423</v>
      </c>
      <c r="V32" s="139">
        <f t="shared" si="9"/>
        <v>0.1521800684421194</v>
      </c>
      <c r="W32" s="133">
        <f>'STEP 3 Production Input Page'!I28</f>
        <v>0</v>
      </c>
      <c r="X32" s="134">
        <f t="shared" si="5"/>
        <v>265.59625668449195</v>
      </c>
      <c r="Y32" s="135">
        <f t="shared" si="10"/>
        <v>811.7705223232585</v>
      </c>
      <c r="Z32" s="8"/>
      <c r="AA32" s="136">
        <f t="shared" si="6"/>
        <v>1714.8108119829872</v>
      </c>
      <c r="AB32" s="140">
        <f t="shared" si="7"/>
        <v>0.4777962697082717</v>
      </c>
      <c r="AC32" s="8"/>
      <c r="AQ32" s="116"/>
    </row>
    <row r="33" spans="1:43" ht="16.5" customHeight="1">
      <c r="A33" s="175" t="str">
        <f>'STEP 2 Sales Input Page'!A29</f>
        <v>Parsley</v>
      </c>
      <c r="B33" s="121">
        <f>'STEP 3 Production Input Page'!C29</f>
        <v>3</v>
      </c>
      <c r="C33" s="55"/>
      <c r="D33" s="33">
        <f>'STEP 3 Production Input Page'!D29</f>
        <v>8000</v>
      </c>
      <c r="E33" s="122">
        <f t="shared" si="0"/>
        <v>998.6229389148385</v>
      </c>
      <c r="F33" s="14"/>
      <c r="G33" s="129">
        <f>'STEP 3 Production Input Page'!E29</f>
        <v>0.25</v>
      </c>
      <c r="H33" s="130">
        <f>'STEP 3 Production Input Page'!F29</f>
        <v>16</v>
      </c>
      <c r="I33" s="124">
        <f t="shared" si="1"/>
        <v>188.35331982378855</v>
      </c>
      <c r="J33" s="125">
        <f>'STEP 3 Production Input Page'!K$8*'STEP 3 Production Input Page'!K$4*('STEP 3 Production Input Page'!E29/'STEP 3 Production Input Page'!E$49)</f>
        <v>55.128628370615345</v>
      </c>
      <c r="K33" s="123">
        <f>'STEP 3 Production Input Page'!G29</f>
        <v>0</v>
      </c>
      <c r="L33" s="125">
        <f t="shared" si="2"/>
        <v>165.22418731988475</v>
      </c>
      <c r="M33" s="125">
        <f t="shared" si="8"/>
        <v>408.7061355142887</v>
      </c>
      <c r="N33" s="8"/>
      <c r="O33" s="127">
        <f t="shared" si="3"/>
        <v>1410.329074429127</v>
      </c>
      <c r="P33" s="8"/>
      <c r="Q33" s="138">
        <f>'STEP 2 Sales Input Page'!L29</f>
        <v>615</v>
      </c>
      <c r="R33" s="131" t="str">
        <f>'STEP 2 Sales Input Page'!B29</f>
        <v>bunch</v>
      </c>
      <c r="S33" s="128">
        <f>'STEP 3 Production Input Page'!H29</f>
        <v>38</v>
      </c>
      <c r="T33" s="132">
        <f t="shared" si="4"/>
        <v>447.33913458149783</v>
      </c>
      <c r="U33" s="132">
        <f>'STEP 3 Production Input Page'!K$11*'STEP 3 Production Input Page'!K$4*('STEP 3 Production Input Page'!H29/'STEP 3 Production Input Page'!H$49)</f>
        <v>129.178145814978</v>
      </c>
      <c r="V33" s="139">
        <f t="shared" si="9"/>
        <v>0.9374264721893916</v>
      </c>
      <c r="W33" s="133">
        <f>'STEP 3 Production Input Page'!I29</f>
        <v>0</v>
      </c>
      <c r="X33" s="134">
        <f t="shared" si="5"/>
        <v>280.3516042780749</v>
      </c>
      <c r="Y33" s="135">
        <f t="shared" si="10"/>
        <v>856.8688846745508</v>
      </c>
      <c r="Z33" s="8"/>
      <c r="AA33" s="136">
        <f t="shared" si="6"/>
        <v>2267.197959103678</v>
      </c>
      <c r="AB33" s="140">
        <f t="shared" si="7"/>
        <v>3.6865007465100454</v>
      </c>
      <c r="AC33" s="8"/>
      <c r="AQ33" s="116"/>
    </row>
    <row r="34" spans="1:43" ht="16.5" customHeight="1">
      <c r="A34" s="175" t="str">
        <f>'STEP 2 Sales Input Page'!A30</f>
        <v>Parsnip</v>
      </c>
      <c r="B34" s="121">
        <f>'STEP 3 Production Input Page'!C30</f>
        <v>0</v>
      </c>
      <c r="C34" s="55"/>
      <c r="D34" s="33">
        <f>'STEP 3 Production Input Page'!D30</f>
        <v>0</v>
      </c>
      <c r="E34" s="122">
        <f t="shared" si="0"/>
        <v>0</v>
      </c>
      <c r="F34" s="14"/>
      <c r="G34" s="129">
        <f>'STEP 3 Production Input Page'!E30</f>
        <v>0</v>
      </c>
      <c r="H34" s="130">
        <f>'STEP 3 Production Input Page'!F30</f>
        <v>0</v>
      </c>
      <c r="I34" s="124">
        <f t="shared" si="1"/>
        <v>0</v>
      </c>
      <c r="J34" s="125">
        <f>'STEP 3 Production Input Page'!K$8*'STEP 3 Production Input Page'!K$4*('STEP 3 Production Input Page'!E30/'STEP 3 Production Input Page'!E$49)</f>
        <v>0</v>
      </c>
      <c r="K34" s="123">
        <f>'STEP 3 Production Input Page'!G30</f>
        <v>0</v>
      </c>
      <c r="L34" s="125">
        <f t="shared" si="2"/>
        <v>0</v>
      </c>
      <c r="M34" s="125">
        <f t="shared" si="8"/>
        <v>0</v>
      </c>
      <c r="N34" s="8"/>
      <c r="O34" s="127">
        <f t="shared" si="3"/>
        <v>0</v>
      </c>
      <c r="P34" s="8"/>
      <c r="Q34" s="138">
        <f>'STEP 2 Sales Input Page'!L30</f>
        <v>0</v>
      </c>
      <c r="R34" s="131" t="str">
        <f>'STEP 2 Sales Input Page'!B30</f>
        <v>pick a unit</v>
      </c>
      <c r="S34" s="128">
        <f>'STEP 3 Production Input Page'!H30</f>
        <v>0</v>
      </c>
      <c r="T34" s="132">
        <f t="shared" si="4"/>
        <v>0</v>
      </c>
      <c r="U34" s="132">
        <f>'STEP 3 Production Input Page'!K$11*'STEP 3 Production Input Page'!K$4*('STEP 3 Production Input Page'!H30/'STEP 3 Production Input Page'!H$49)</f>
        <v>0</v>
      </c>
      <c r="V34" s="139" t="str">
        <f t="shared" si="9"/>
        <v>$0</v>
      </c>
      <c r="W34" s="133">
        <f>'STEP 3 Production Input Page'!I30</f>
        <v>0</v>
      </c>
      <c r="X34" s="134">
        <f t="shared" si="5"/>
        <v>0</v>
      </c>
      <c r="Y34" s="135">
        <f t="shared" si="10"/>
        <v>0</v>
      </c>
      <c r="Z34" s="8"/>
      <c r="AA34" s="136">
        <f t="shared" si="6"/>
        <v>0</v>
      </c>
      <c r="AB34" s="140" t="str">
        <f t="shared" si="7"/>
        <v>$0</v>
      </c>
      <c r="AC34" s="8"/>
      <c r="AQ34" s="116"/>
    </row>
    <row r="35" spans="1:43" ht="16.5" customHeight="1">
      <c r="A35" s="175" t="str">
        <f>'STEP 2 Sales Input Page'!A31</f>
        <v>Peas, shell</v>
      </c>
      <c r="B35" s="121">
        <f>'STEP 3 Production Input Page'!C31</f>
        <v>18</v>
      </c>
      <c r="C35" s="55"/>
      <c r="D35" s="33">
        <f>'STEP 3 Production Input Page'!D31</f>
        <v>12000</v>
      </c>
      <c r="E35" s="122">
        <f t="shared" si="0"/>
        <v>1497.9344083722576</v>
      </c>
      <c r="F35" s="14"/>
      <c r="G35" s="129">
        <f>'STEP 3 Production Input Page'!E31</f>
        <v>0.2</v>
      </c>
      <c r="H35" s="130">
        <f>'STEP 3 Production Input Page'!F31</f>
        <v>8</v>
      </c>
      <c r="I35" s="124">
        <f t="shared" si="1"/>
        <v>94.17665991189428</v>
      </c>
      <c r="J35" s="125">
        <f>'STEP 3 Production Input Page'!K$8*'STEP 3 Production Input Page'!K$4*('STEP 3 Production Input Page'!E31/'STEP 3 Production Input Page'!E$49)</f>
        <v>44.102902696492286</v>
      </c>
      <c r="K35" s="123">
        <f>'STEP 3 Production Input Page'!G31</f>
        <v>0</v>
      </c>
      <c r="L35" s="125">
        <f t="shared" si="2"/>
        <v>132.17934985590782</v>
      </c>
      <c r="M35" s="125">
        <f t="shared" si="8"/>
        <v>270.4589124642944</v>
      </c>
      <c r="N35" s="8"/>
      <c r="O35" s="127">
        <f t="shared" si="3"/>
        <v>1786.393320836552</v>
      </c>
      <c r="P35" s="8"/>
      <c r="Q35" s="138">
        <f>'STEP 2 Sales Input Page'!L31</f>
        <v>390</v>
      </c>
      <c r="R35" s="131" t="str">
        <f>'STEP 2 Sales Input Page'!B31</f>
        <v>lbs</v>
      </c>
      <c r="S35" s="128">
        <f>'STEP 3 Production Input Page'!H31</f>
        <v>75</v>
      </c>
      <c r="T35" s="132">
        <f>S35*T$6</f>
        <v>882.9061866740088</v>
      </c>
      <c r="U35" s="132">
        <f>'STEP 3 Production Input Page'!K$11*'STEP 3 Production Input Page'!K$4*('STEP 3 Production Input Page'!H31/'STEP 3 Production Input Page'!H$49)</f>
        <v>254.95686674008812</v>
      </c>
      <c r="V35" s="139">
        <f t="shared" si="9"/>
        <v>2.917597572856659</v>
      </c>
      <c r="W35" s="133">
        <f>'STEP 3 Production Input Page'!I31</f>
        <v>0</v>
      </c>
      <c r="X35" s="134">
        <f t="shared" si="5"/>
        <v>553.3255347593583</v>
      </c>
      <c r="Y35" s="135">
        <f t="shared" si="10"/>
        <v>1691.1885881734552</v>
      </c>
      <c r="Z35" s="8"/>
      <c r="AA35" s="136">
        <f t="shared" si="6"/>
        <v>3477.581909010007</v>
      </c>
      <c r="AB35" s="140">
        <f t="shared" si="7"/>
        <v>8.91687668976925</v>
      </c>
      <c r="AC35" s="8"/>
      <c r="AQ35" s="116"/>
    </row>
    <row r="36" spans="1:43" ht="16.5" customHeight="1">
      <c r="A36" s="175" t="str">
        <f>'STEP 2 Sales Input Page'!A32</f>
        <v>Peas, snap</v>
      </c>
      <c r="B36" s="121">
        <f>'STEP 3 Production Input Page'!C32</f>
        <v>12</v>
      </c>
      <c r="C36" s="55"/>
      <c r="D36" s="33">
        <f>'STEP 3 Production Input Page'!D32</f>
        <v>12000</v>
      </c>
      <c r="E36" s="122">
        <f t="shared" si="0"/>
        <v>1497.9344083722576</v>
      </c>
      <c r="F36" s="14"/>
      <c r="G36" s="129">
        <f>'STEP 3 Production Input Page'!E32</f>
        <v>0.2</v>
      </c>
      <c r="H36" s="130">
        <f>'STEP 3 Production Input Page'!F32</f>
        <v>8</v>
      </c>
      <c r="I36" s="124">
        <f t="shared" si="1"/>
        <v>94.17665991189428</v>
      </c>
      <c r="J36" s="125">
        <f>'STEP 3 Production Input Page'!K$8*'STEP 3 Production Input Page'!K$4*('STEP 3 Production Input Page'!E32/'STEP 3 Production Input Page'!E$49)</f>
        <v>44.102902696492286</v>
      </c>
      <c r="K36" s="123">
        <f>'STEP 3 Production Input Page'!G32</f>
        <v>0</v>
      </c>
      <c r="L36" s="125">
        <f t="shared" si="2"/>
        <v>132.17934985590782</v>
      </c>
      <c r="M36" s="125">
        <f t="shared" si="8"/>
        <v>270.4589124642944</v>
      </c>
      <c r="N36" s="8"/>
      <c r="O36" s="127">
        <f t="shared" si="3"/>
        <v>1780.393320836552</v>
      </c>
      <c r="P36" s="8"/>
      <c r="Q36" s="138">
        <f>'STEP 2 Sales Input Page'!L32</f>
        <v>612</v>
      </c>
      <c r="R36" s="131" t="str">
        <f>'STEP 2 Sales Input Page'!B32</f>
        <v>lbs</v>
      </c>
      <c r="S36" s="128">
        <f>'STEP 3 Production Input Page'!H32</f>
        <v>20</v>
      </c>
      <c r="T36" s="132">
        <f t="shared" si="4"/>
        <v>235.44164977973568</v>
      </c>
      <c r="U36" s="132">
        <f>'STEP 3 Production Input Page'!K$11*'STEP 3 Production Input Page'!K$4*('STEP 3 Production Input Page'!H32/'STEP 3 Production Input Page'!H$49)</f>
        <v>67.98849779735683</v>
      </c>
      <c r="V36" s="139">
        <f t="shared" si="9"/>
        <v>0.4958008947338113</v>
      </c>
      <c r="W36" s="133">
        <f>'STEP 3 Production Input Page'!I32</f>
        <v>0</v>
      </c>
      <c r="X36" s="134">
        <f t="shared" si="5"/>
        <v>147.55347593582889</v>
      </c>
      <c r="Y36" s="135">
        <f t="shared" si="10"/>
        <v>450.9836235129214</v>
      </c>
      <c r="Z36" s="8"/>
      <c r="AA36" s="136">
        <f t="shared" si="6"/>
        <v>2231.3769443494734</v>
      </c>
      <c r="AB36" s="140">
        <f t="shared" si="7"/>
        <v>3.64604075874097</v>
      </c>
      <c r="AC36" s="8"/>
      <c r="AQ36" s="116"/>
    </row>
    <row r="37" spans="1:43" ht="16.5" customHeight="1">
      <c r="A37" s="175" t="str">
        <f>'STEP 2 Sales Input Page'!A33</f>
        <v>Potatoes</v>
      </c>
      <c r="B37" s="121">
        <f>'STEP 3 Production Input Page'!C33</f>
        <v>700</v>
      </c>
      <c r="C37" s="55"/>
      <c r="D37" s="33">
        <f>'STEP 3 Production Input Page'!D33</f>
        <v>0</v>
      </c>
      <c r="E37" s="122">
        <f t="shared" si="0"/>
        <v>0</v>
      </c>
      <c r="F37" s="14"/>
      <c r="G37" s="129">
        <f>'STEP 3 Production Input Page'!E33</f>
        <v>0.75</v>
      </c>
      <c r="H37" s="130">
        <f>'STEP 3 Production Input Page'!F33</f>
        <v>8</v>
      </c>
      <c r="I37" s="124">
        <f t="shared" si="1"/>
        <v>94.17665991189428</v>
      </c>
      <c r="J37" s="125">
        <f>'STEP 3 Production Input Page'!K$8*'STEP 3 Production Input Page'!K$4*('STEP 3 Production Input Page'!E33/'STEP 3 Production Input Page'!E$49)</f>
        <v>165.38588511184605</v>
      </c>
      <c r="K37" s="123">
        <f>'STEP 3 Production Input Page'!G33</f>
        <v>0</v>
      </c>
      <c r="L37" s="125">
        <f t="shared" si="2"/>
        <v>495.6725619596542</v>
      </c>
      <c r="M37" s="125">
        <f t="shared" si="8"/>
        <v>755.2351069833945</v>
      </c>
      <c r="N37" s="8"/>
      <c r="O37" s="127">
        <f t="shared" si="3"/>
        <v>1455.2351069833944</v>
      </c>
      <c r="P37" s="8"/>
      <c r="Q37" s="138">
        <f>'STEP 2 Sales Input Page'!L33</f>
        <v>5896</v>
      </c>
      <c r="R37" s="131" t="str">
        <f>'STEP 2 Sales Input Page'!B33</f>
        <v>lbs</v>
      </c>
      <c r="S37" s="128">
        <f>'STEP 3 Production Input Page'!H33</f>
        <v>46</v>
      </c>
      <c r="T37" s="132">
        <f t="shared" si="4"/>
        <v>541.515794493392</v>
      </c>
      <c r="U37" s="132">
        <f>'STEP 3 Production Input Page'!K$11*'STEP 3 Production Input Page'!K$4*('STEP 3 Production Input Page'!H33/'STEP 3 Production Input Page'!H$49)</f>
        <v>156.37354493392073</v>
      </c>
      <c r="V37" s="139">
        <f t="shared" si="9"/>
        <v>0.11836657724343838</v>
      </c>
      <c r="W37" s="133">
        <f>'STEP 3 Production Input Page'!I33</f>
        <v>54</v>
      </c>
      <c r="X37" s="134">
        <f t="shared" si="5"/>
        <v>339.3729946524064</v>
      </c>
      <c r="Y37" s="135">
        <f t="shared" si="10"/>
        <v>1091.2623340797193</v>
      </c>
      <c r="Z37" s="8"/>
      <c r="AA37" s="136">
        <f t="shared" si="6"/>
        <v>2546.497441063114</v>
      </c>
      <c r="AB37" s="140">
        <f t="shared" si="7"/>
        <v>0.4319025510622649</v>
      </c>
      <c r="AC37" s="8"/>
      <c r="AQ37" s="116"/>
    </row>
    <row r="38" spans="1:43" ht="16.5" customHeight="1">
      <c r="A38" s="175" t="str">
        <f>'STEP 2 Sales Input Page'!A34</f>
        <v>Radishes</v>
      </c>
      <c r="B38" s="121">
        <f>'STEP 3 Production Input Page'!C34</f>
        <v>35</v>
      </c>
      <c r="C38" s="55"/>
      <c r="D38" s="33">
        <f>'STEP 3 Production Input Page'!D34</f>
        <v>450</v>
      </c>
      <c r="E38" s="122">
        <f t="shared" si="0"/>
        <v>56.17254031395966</v>
      </c>
      <c r="F38" s="14"/>
      <c r="G38" s="129">
        <f>'STEP 3 Production Input Page'!E34</f>
        <v>0.5</v>
      </c>
      <c r="H38" s="130">
        <f>'STEP 3 Production Input Page'!F34</f>
        <v>9</v>
      </c>
      <c r="I38" s="124">
        <f t="shared" si="1"/>
        <v>105.94874240088106</v>
      </c>
      <c r="J38" s="125">
        <f>'STEP 3 Production Input Page'!K$8*'STEP 3 Production Input Page'!K$4*('STEP 3 Production Input Page'!E34/'STEP 3 Production Input Page'!E$49)</f>
        <v>110.25725674123069</v>
      </c>
      <c r="K38" s="123">
        <f>'STEP 3 Production Input Page'!G34</f>
        <v>0</v>
      </c>
      <c r="L38" s="125">
        <f t="shared" si="2"/>
        <v>330.4483746397695</v>
      </c>
      <c r="M38" s="125">
        <f t="shared" si="8"/>
        <v>546.6543737818813</v>
      </c>
      <c r="N38" s="8"/>
      <c r="O38" s="127">
        <f t="shared" si="3"/>
        <v>637.826914095841</v>
      </c>
      <c r="P38" s="8"/>
      <c r="Q38" s="138">
        <f>'STEP 2 Sales Input Page'!L34</f>
        <v>952</v>
      </c>
      <c r="R38" s="131" t="str">
        <f>'STEP 2 Sales Input Page'!B34</f>
        <v>lbs</v>
      </c>
      <c r="S38" s="128">
        <f>'STEP 3 Production Input Page'!H34</f>
        <v>21</v>
      </c>
      <c r="T38" s="132">
        <f t="shared" si="4"/>
        <v>247.21373226872248</v>
      </c>
      <c r="U38" s="132">
        <f>'STEP 3 Production Input Page'!K$11*'STEP 3 Production Input Page'!K$4*('STEP 3 Production Input Page'!H34/'STEP 3 Production Input Page'!H$49)</f>
        <v>71.38792268722467</v>
      </c>
      <c r="V38" s="139">
        <f t="shared" si="9"/>
        <v>0.33466560394532263</v>
      </c>
      <c r="W38" s="133">
        <f>'STEP 3 Production Input Page'!I34</f>
        <v>0</v>
      </c>
      <c r="X38" s="134">
        <f t="shared" si="5"/>
        <v>154.93114973262033</v>
      </c>
      <c r="Y38" s="135">
        <f t="shared" si="10"/>
        <v>473.53280468856747</v>
      </c>
      <c r="Z38" s="8"/>
      <c r="AA38" s="136">
        <f t="shared" si="6"/>
        <v>1111.3597187844084</v>
      </c>
      <c r="AB38" s="140">
        <f t="shared" si="7"/>
        <v>1.1673946625886642</v>
      </c>
      <c r="AC38" s="8"/>
      <c r="AQ38" s="116"/>
    </row>
    <row r="39" spans="1:43" ht="16.5" customHeight="1">
      <c r="A39" s="175" t="str">
        <f>'STEP 2 Sales Input Page'!A35</f>
        <v>Radicchio</v>
      </c>
      <c r="B39" s="121">
        <f>'STEP 3 Production Input Page'!C35</f>
        <v>0</v>
      </c>
      <c r="C39" s="55"/>
      <c r="D39" s="33">
        <f>'STEP 3 Production Input Page'!D35</f>
        <v>0</v>
      </c>
      <c r="E39" s="122">
        <f t="shared" si="0"/>
        <v>0</v>
      </c>
      <c r="F39" s="14"/>
      <c r="G39" s="129">
        <f>'STEP 3 Production Input Page'!E35</f>
        <v>0</v>
      </c>
      <c r="H39" s="130">
        <f>'STEP 3 Production Input Page'!F35</f>
        <v>0</v>
      </c>
      <c r="I39" s="124">
        <f t="shared" si="1"/>
        <v>0</v>
      </c>
      <c r="J39" s="125">
        <f>'STEP 3 Production Input Page'!K$8*'STEP 3 Production Input Page'!K$4*('STEP 3 Production Input Page'!E35/'STEP 3 Production Input Page'!E$49)</f>
        <v>0</v>
      </c>
      <c r="K39" s="123">
        <f>'STEP 3 Production Input Page'!G35</f>
        <v>0</v>
      </c>
      <c r="L39" s="125">
        <f t="shared" si="2"/>
        <v>0</v>
      </c>
      <c r="M39" s="125">
        <f t="shared" si="8"/>
        <v>0</v>
      </c>
      <c r="N39" s="8"/>
      <c r="O39" s="127">
        <f t="shared" si="3"/>
        <v>0</v>
      </c>
      <c r="P39" s="8"/>
      <c r="Q39" s="138">
        <f>'STEP 2 Sales Input Page'!L35</f>
        <v>0</v>
      </c>
      <c r="R39" s="131" t="str">
        <f>'STEP 2 Sales Input Page'!B35</f>
        <v>pick a unit</v>
      </c>
      <c r="S39" s="128">
        <f>'STEP 3 Production Input Page'!H35</f>
        <v>0</v>
      </c>
      <c r="T39" s="132">
        <f t="shared" si="4"/>
        <v>0</v>
      </c>
      <c r="U39" s="132">
        <f>'STEP 3 Production Input Page'!K$11*'STEP 3 Production Input Page'!K$4*('STEP 3 Production Input Page'!H35/'STEP 3 Production Input Page'!H$49)</f>
        <v>0</v>
      </c>
      <c r="V39" s="139" t="str">
        <f t="shared" si="9"/>
        <v>$0</v>
      </c>
      <c r="W39" s="133">
        <f>'STEP 3 Production Input Page'!I35</f>
        <v>0</v>
      </c>
      <c r="X39" s="134">
        <f t="shared" si="5"/>
        <v>0</v>
      </c>
      <c r="Y39" s="135">
        <f t="shared" si="10"/>
        <v>0</v>
      </c>
      <c r="Z39" s="8"/>
      <c r="AA39" s="136">
        <f t="shared" si="6"/>
        <v>0</v>
      </c>
      <c r="AB39" s="140" t="str">
        <f t="shared" si="7"/>
        <v>$0</v>
      </c>
      <c r="AC39" s="8"/>
      <c r="AQ39" s="116"/>
    </row>
    <row r="40" spans="1:43" ht="16.5" customHeight="1">
      <c r="A40" s="175" t="str">
        <f>'STEP 2 Sales Input Page'!A36</f>
        <v>Red peppers</v>
      </c>
      <c r="B40" s="121">
        <f>'STEP 3 Production Input Page'!C36</f>
        <v>5</v>
      </c>
      <c r="C40" s="55"/>
      <c r="D40" s="33">
        <f>'STEP 3 Production Input Page'!D36</f>
        <v>300</v>
      </c>
      <c r="E40" s="122">
        <f t="shared" si="0"/>
        <v>37.44836020930644</v>
      </c>
      <c r="F40" s="14"/>
      <c r="G40" s="129">
        <f>'STEP 3 Production Input Page'!E36</f>
        <v>0.2</v>
      </c>
      <c r="H40" s="130">
        <f>'STEP 3 Production Input Page'!F36</f>
        <v>8</v>
      </c>
      <c r="I40" s="124">
        <f t="shared" si="1"/>
        <v>94.17665991189428</v>
      </c>
      <c r="J40" s="125">
        <f>'STEP 3 Production Input Page'!K$8*'STEP 3 Production Input Page'!K$4*('STEP 3 Production Input Page'!E36/'STEP 3 Production Input Page'!E$49)</f>
        <v>44.102902696492286</v>
      </c>
      <c r="K40" s="123">
        <f>'STEP 3 Production Input Page'!G36</f>
        <v>0</v>
      </c>
      <c r="L40" s="125">
        <f t="shared" si="2"/>
        <v>132.17934985590782</v>
      </c>
      <c r="M40" s="125">
        <f t="shared" si="8"/>
        <v>270.4589124642944</v>
      </c>
      <c r="N40" s="8"/>
      <c r="O40" s="127">
        <f t="shared" si="3"/>
        <v>312.9072726736008</v>
      </c>
      <c r="P40" s="8"/>
      <c r="Q40" s="138">
        <f>'STEP 2 Sales Input Page'!L36</f>
        <v>685</v>
      </c>
      <c r="R40" s="131" t="str">
        <f>'STEP 2 Sales Input Page'!B36</f>
        <v>lbs</v>
      </c>
      <c r="S40" s="128">
        <f>'STEP 3 Production Input Page'!H36</f>
        <v>30</v>
      </c>
      <c r="T40" s="132">
        <f t="shared" si="4"/>
        <v>353.1624746696035</v>
      </c>
      <c r="U40" s="132">
        <f>'STEP 3 Production Input Page'!K$11*'STEP 3 Production Input Page'!K$4*('STEP 3 Production Input Page'!H36/'STEP 3 Production Input Page'!H$49)</f>
        <v>101.98274669603525</v>
      </c>
      <c r="V40" s="139">
        <f t="shared" si="9"/>
        <v>0.664445578635969</v>
      </c>
      <c r="W40" s="133">
        <f>'STEP 3 Production Input Page'!I36</f>
        <v>0</v>
      </c>
      <c r="X40" s="134">
        <f t="shared" si="5"/>
        <v>221.33021390374333</v>
      </c>
      <c r="Y40" s="135">
        <f t="shared" si="10"/>
        <v>676.4754352693822</v>
      </c>
      <c r="Z40" s="8"/>
      <c r="AA40" s="136">
        <f t="shared" si="6"/>
        <v>989.382707942983</v>
      </c>
      <c r="AB40" s="140">
        <f t="shared" si="7"/>
        <v>1.4443543181649385</v>
      </c>
      <c r="AC40" s="8"/>
      <c r="AQ40" s="116"/>
    </row>
    <row r="41" spans="1:43" ht="16.5" customHeight="1">
      <c r="A41" s="175" t="str">
        <f>'STEP 2 Sales Input Page'!A37</f>
        <v>Rhubarb</v>
      </c>
      <c r="B41" s="121">
        <f>'STEP 3 Production Input Page'!C37</f>
        <v>0</v>
      </c>
      <c r="C41" s="55"/>
      <c r="D41" s="33">
        <f>'STEP 3 Production Input Page'!D37</f>
        <v>0</v>
      </c>
      <c r="E41" s="122">
        <f t="shared" si="0"/>
        <v>0</v>
      </c>
      <c r="F41" s="14"/>
      <c r="G41" s="129">
        <f>'STEP 3 Production Input Page'!E37</f>
        <v>0</v>
      </c>
      <c r="H41" s="130">
        <f>'STEP 3 Production Input Page'!F37</f>
        <v>0</v>
      </c>
      <c r="I41" s="124">
        <f t="shared" si="1"/>
        <v>0</v>
      </c>
      <c r="J41" s="125">
        <f>'STEP 3 Production Input Page'!K$8*'STEP 3 Production Input Page'!K$4*('STEP 3 Production Input Page'!E37/'STEP 3 Production Input Page'!E$49)</f>
        <v>0</v>
      </c>
      <c r="K41" s="123">
        <f>'STEP 3 Production Input Page'!G37</f>
        <v>0</v>
      </c>
      <c r="L41" s="125">
        <f t="shared" si="2"/>
        <v>0</v>
      </c>
      <c r="M41" s="125">
        <f t="shared" si="8"/>
        <v>0</v>
      </c>
      <c r="N41" s="8"/>
      <c r="O41" s="127">
        <f t="shared" si="3"/>
        <v>0</v>
      </c>
      <c r="P41" s="8"/>
      <c r="Q41" s="138">
        <f>'STEP 2 Sales Input Page'!L37</f>
        <v>0</v>
      </c>
      <c r="R41" s="131" t="str">
        <f>'STEP 2 Sales Input Page'!B37</f>
        <v>pick a unit</v>
      </c>
      <c r="S41" s="128">
        <f>'STEP 3 Production Input Page'!H37</f>
        <v>0</v>
      </c>
      <c r="T41" s="132">
        <f aca="true" t="shared" si="11" ref="T41:T51">S41*T$6</f>
        <v>0</v>
      </c>
      <c r="U41" s="132">
        <f>'STEP 3 Production Input Page'!K$11*'STEP 3 Production Input Page'!K$4*('STEP 3 Production Input Page'!H37/'STEP 3 Production Input Page'!H$49)</f>
        <v>0</v>
      </c>
      <c r="V41" s="139" t="str">
        <f t="shared" si="9"/>
        <v>$0</v>
      </c>
      <c r="W41" s="133">
        <f>'STEP 3 Production Input Page'!I37</f>
        <v>0</v>
      </c>
      <c r="X41" s="134">
        <f t="shared" si="5"/>
        <v>0</v>
      </c>
      <c r="Y41" s="135">
        <f t="shared" si="10"/>
        <v>0</v>
      </c>
      <c r="Z41" s="8"/>
      <c r="AA41" s="136">
        <f aca="true" t="shared" si="12" ref="AA41:AA51">O41+Y41</f>
        <v>0</v>
      </c>
      <c r="AB41" s="140" t="str">
        <f aca="true" t="shared" si="13" ref="AB41:AB51">IF(Q41=0,"$0",AA41/Q41)</f>
        <v>$0</v>
      </c>
      <c r="AC41" s="8"/>
      <c r="AQ41" s="116"/>
    </row>
    <row r="42" spans="1:43" ht="16.5" customHeight="1">
      <c r="A42" s="175" t="str">
        <f>'STEP 2 Sales Input Page'!A38</f>
        <v>Spinach</v>
      </c>
      <c r="B42" s="121">
        <f>'STEP 3 Production Input Page'!C38</f>
        <v>8</v>
      </c>
      <c r="C42" s="55"/>
      <c r="D42" s="33">
        <f>'STEP 3 Production Input Page'!D38</f>
        <v>0</v>
      </c>
      <c r="E42" s="122">
        <f t="shared" si="0"/>
        <v>0</v>
      </c>
      <c r="F42" s="14"/>
      <c r="G42" s="129">
        <f>'STEP 3 Production Input Page'!E38</f>
        <v>0.35</v>
      </c>
      <c r="H42" s="130">
        <f>'STEP 3 Production Input Page'!F38</f>
        <v>13</v>
      </c>
      <c r="I42" s="124">
        <f t="shared" si="1"/>
        <v>153.0370723568282</v>
      </c>
      <c r="J42" s="125">
        <f>'STEP 3 Production Input Page'!K$8*'STEP 3 Production Input Page'!K$4*('STEP 3 Production Input Page'!E38/'STEP 3 Production Input Page'!E$49)</f>
        <v>77.18007971886148</v>
      </c>
      <c r="K42" s="123">
        <f>'STEP 3 Production Input Page'!G38</f>
        <v>0</v>
      </c>
      <c r="L42" s="125">
        <f t="shared" si="2"/>
        <v>231.3138622478386</v>
      </c>
      <c r="M42" s="125">
        <f t="shared" si="8"/>
        <v>461.5310143235283</v>
      </c>
      <c r="N42" s="8"/>
      <c r="O42" s="127">
        <f t="shared" si="3"/>
        <v>469.5310143235283</v>
      </c>
      <c r="P42" s="8"/>
      <c r="Q42" s="138">
        <f>'STEP 2 Sales Input Page'!L38</f>
        <v>1737</v>
      </c>
      <c r="R42" s="131" t="str">
        <f>'STEP 2 Sales Input Page'!B38</f>
        <v>lbs</v>
      </c>
      <c r="S42" s="128">
        <f>'STEP 3 Production Input Page'!H38</f>
        <v>56</v>
      </c>
      <c r="T42" s="132">
        <f t="shared" si="11"/>
        <v>659.23661938326</v>
      </c>
      <c r="U42" s="132">
        <f>'STEP 3 Production Input Page'!K$11*'STEP 3 Production Input Page'!K$4*('STEP 3 Production Input Page'!H38/'STEP 3 Production Input Page'!H$49)</f>
        <v>190.36779383259912</v>
      </c>
      <c r="V42" s="139">
        <f t="shared" si="9"/>
        <v>0.4891217116959465</v>
      </c>
      <c r="W42" s="133">
        <f>'STEP 3 Production Input Page'!I38</f>
        <v>0</v>
      </c>
      <c r="X42" s="134">
        <f t="shared" si="5"/>
        <v>413.14973262032083</v>
      </c>
      <c r="Y42" s="135">
        <f t="shared" si="10"/>
        <v>1262.7541458361798</v>
      </c>
      <c r="Z42" s="8"/>
      <c r="AA42" s="136">
        <f t="shared" si="12"/>
        <v>1732.285160159708</v>
      </c>
      <c r="AB42" s="140">
        <f t="shared" si="13"/>
        <v>0.9972856420032862</v>
      </c>
      <c r="AC42" s="8"/>
      <c r="AQ42" s="116"/>
    </row>
    <row r="43" spans="1:43" ht="16.5" customHeight="1">
      <c r="A43" s="175" t="str">
        <f>'STEP 2 Sales Input Page'!A39</f>
        <v>Squash, Zephyr</v>
      </c>
      <c r="B43" s="121">
        <f>'STEP 3 Production Input Page'!C39</f>
        <v>5</v>
      </c>
      <c r="C43" s="55"/>
      <c r="D43" s="33">
        <f>'STEP 3 Production Input Page'!D39</f>
        <v>1000</v>
      </c>
      <c r="E43" s="122">
        <f t="shared" si="0"/>
        <v>124.82786736435482</v>
      </c>
      <c r="F43" s="14"/>
      <c r="G43" s="129">
        <f>'STEP 3 Production Input Page'!E39</f>
        <v>0.1</v>
      </c>
      <c r="H43" s="130">
        <f>'STEP 3 Production Input Page'!F39</f>
        <v>9</v>
      </c>
      <c r="I43" s="124">
        <f t="shared" si="1"/>
        <v>105.94874240088106</v>
      </c>
      <c r="J43" s="125">
        <f>'STEP 3 Production Input Page'!K$8*'STEP 3 Production Input Page'!K$4*('STEP 3 Production Input Page'!E39/'STEP 3 Production Input Page'!E$49)</f>
        <v>22.051451348246143</v>
      </c>
      <c r="K43" s="123">
        <f>'STEP 3 Production Input Page'!G39</f>
        <v>0</v>
      </c>
      <c r="L43" s="125">
        <f t="shared" si="2"/>
        <v>66.08967492795391</v>
      </c>
      <c r="M43" s="125">
        <f t="shared" si="8"/>
        <v>194.0898686770811</v>
      </c>
      <c r="N43" s="8"/>
      <c r="O43" s="127">
        <f t="shared" si="3"/>
        <v>323.9177360414359</v>
      </c>
      <c r="P43" s="8"/>
      <c r="Q43" s="138">
        <f>'STEP 2 Sales Input Page'!L39</f>
        <v>10251</v>
      </c>
      <c r="R43" s="131" t="str">
        <f>'STEP 2 Sales Input Page'!B39</f>
        <v>lbs</v>
      </c>
      <c r="S43" s="128">
        <f>'STEP 3 Production Input Page'!H39</f>
        <v>45</v>
      </c>
      <c r="T43" s="132">
        <f t="shared" si="11"/>
        <v>529.7437120044053</v>
      </c>
      <c r="U43" s="132">
        <f>'STEP 3 Production Input Page'!K$11*'STEP 3 Production Input Page'!K$4*('STEP 3 Production Input Page'!H39/'STEP 3 Production Input Page'!H$49)</f>
        <v>152.97412004405288</v>
      </c>
      <c r="V43" s="139">
        <f t="shared" si="9"/>
        <v>0.0666001201881239</v>
      </c>
      <c r="W43" s="133">
        <f>'STEP 3 Production Input Page'!I39</f>
        <v>0</v>
      </c>
      <c r="X43" s="134">
        <f t="shared" si="5"/>
        <v>331.995320855615</v>
      </c>
      <c r="Y43" s="135">
        <f t="shared" si="10"/>
        <v>1014.7131529040732</v>
      </c>
      <c r="Z43" s="8"/>
      <c r="AA43" s="136">
        <f t="shared" si="12"/>
        <v>1338.630888945509</v>
      </c>
      <c r="AB43" s="140">
        <f t="shared" si="13"/>
        <v>0.13058539546829664</v>
      </c>
      <c r="AC43" s="8"/>
      <c r="AQ43" s="116"/>
    </row>
    <row r="44" spans="1:43" ht="16.5" customHeight="1">
      <c r="A44" s="175" t="str">
        <f>'STEP 2 Sales Input Page'!A40</f>
        <v>Sweet Potatoes</v>
      </c>
      <c r="B44" s="121">
        <f>'STEP 3 Production Input Page'!C40</f>
        <v>0</v>
      </c>
      <c r="C44" s="55"/>
      <c r="D44" s="33">
        <f>'STEP 3 Production Input Page'!D40</f>
        <v>0</v>
      </c>
      <c r="E44" s="122">
        <f t="shared" si="0"/>
        <v>0</v>
      </c>
      <c r="F44" s="14"/>
      <c r="G44" s="129">
        <f>'STEP 3 Production Input Page'!E40</f>
        <v>0</v>
      </c>
      <c r="H44" s="130">
        <f>'STEP 3 Production Input Page'!F40</f>
        <v>0</v>
      </c>
      <c r="I44" s="124">
        <f t="shared" si="1"/>
        <v>0</v>
      </c>
      <c r="J44" s="125">
        <f>'STEP 3 Production Input Page'!K$8*'STEP 3 Production Input Page'!K$4*('STEP 3 Production Input Page'!E40/'STEP 3 Production Input Page'!E$49)</f>
        <v>0</v>
      </c>
      <c r="K44" s="123">
        <f>'STEP 3 Production Input Page'!G40</f>
        <v>0</v>
      </c>
      <c r="L44" s="125">
        <f t="shared" si="2"/>
        <v>0</v>
      </c>
      <c r="M44" s="125">
        <f t="shared" si="8"/>
        <v>0</v>
      </c>
      <c r="N44" s="8"/>
      <c r="O44" s="127">
        <f t="shared" si="3"/>
        <v>0</v>
      </c>
      <c r="P44" s="8"/>
      <c r="Q44" s="138">
        <f>'STEP 2 Sales Input Page'!L40</f>
        <v>0</v>
      </c>
      <c r="R44" s="131" t="str">
        <f>'STEP 2 Sales Input Page'!B40</f>
        <v>pick a unit</v>
      </c>
      <c r="S44" s="128">
        <f>'STEP 3 Production Input Page'!H40</f>
        <v>0</v>
      </c>
      <c r="T44" s="132">
        <f t="shared" si="11"/>
        <v>0</v>
      </c>
      <c r="U44" s="132">
        <f>'STEP 3 Production Input Page'!K$11*'STEP 3 Production Input Page'!K$4*('STEP 3 Production Input Page'!H40/'STEP 3 Production Input Page'!H$49)</f>
        <v>0</v>
      </c>
      <c r="V44" s="139" t="str">
        <f t="shared" si="9"/>
        <v>$0</v>
      </c>
      <c r="W44" s="133">
        <f>'STEP 3 Production Input Page'!I40</f>
        <v>0</v>
      </c>
      <c r="X44" s="134">
        <f t="shared" si="5"/>
        <v>0</v>
      </c>
      <c r="Y44" s="135">
        <f t="shared" si="10"/>
        <v>0</v>
      </c>
      <c r="Z44" s="8"/>
      <c r="AA44" s="136">
        <f t="shared" si="12"/>
        <v>0</v>
      </c>
      <c r="AB44" s="140" t="str">
        <f t="shared" si="13"/>
        <v>$0</v>
      </c>
      <c r="AC44" s="8"/>
      <c r="AQ44" s="116"/>
    </row>
    <row r="45" spans="1:43" ht="16.5" customHeight="1">
      <c r="A45" s="175" t="str">
        <f>'STEP 2 Sales Input Page'!A41</f>
        <v>Tomatillos</v>
      </c>
      <c r="B45" s="121">
        <f>'STEP 3 Production Input Page'!C41</f>
        <v>9</v>
      </c>
      <c r="C45" s="55"/>
      <c r="D45" s="33">
        <f>'STEP 3 Production Input Page'!D41</f>
        <v>3000</v>
      </c>
      <c r="E45" s="122">
        <f t="shared" si="0"/>
        <v>374.4836020930644</v>
      </c>
      <c r="F45" s="14"/>
      <c r="G45" s="129">
        <f>'STEP 3 Production Input Page'!E41</f>
        <v>0.3</v>
      </c>
      <c r="H45" s="130">
        <f>'STEP 3 Production Input Page'!F41</f>
        <v>6</v>
      </c>
      <c r="I45" s="124">
        <f t="shared" si="1"/>
        <v>70.63249493392071</v>
      </c>
      <c r="J45" s="125">
        <f>'STEP 3 Production Input Page'!K$8*'STEP 3 Production Input Page'!K$4*('STEP 3 Production Input Page'!E41/'STEP 3 Production Input Page'!E$49)</f>
        <v>66.15435404473841</v>
      </c>
      <c r="K45" s="123">
        <f>'STEP 3 Production Input Page'!G41</f>
        <v>0</v>
      </c>
      <c r="L45" s="125">
        <f t="shared" si="2"/>
        <v>198.26902478386168</v>
      </c>
      <c r="M45" s="125">
        <f t="shared" si="8"/>
        <v>335.05587376252083</v>
      </c>
      <c r="N45" s="8"/>
      <c r="O45" s="127">
        <f t="shared" si="3"/>
        <v>718.5394758555852</v>
      </c>
      <c r="P45" s="8"/>
      <c r="Q45" s="138">
        <f>'STEP 2 Sales Input Page'!L41</f>
        <v>3869</v>
      </c>
      <c r="R45" s="131" t="str">
        <f>'STEP 2 Sales Input Page'!B41</f>
        <v>lbs</v>
      </c>
      <c r="S45" s="128">
        <f>'STEP 3 Production Input Page'!H41</f>
        <v>18</v>
      </c>
      <c r="T45" s="132">
        <f t="shared" si="11"/>
        <v>211.89748480176212</v>
      </c>
      <c r="U45" s="132">
        <f>'STEP 3 Production Input Page'!K$11*'STEP 3 Production Input Page'!K$4*('STEP 3 Production Input Page'!H41/'STEP 3 Production Input Page'!H$49)</f>
        <v>61.18964801762115</v>
      </c>
      <c r="V45" s="139">
        <f t="shared" si="9"/>
        <v>0.07058338920118461</v>
      </c>
      <c r="W45" s="133">
        <f>'STEP 3 Production Input Page'!I41</f>
        <v>0</v>
      </c>
      <c r="X45" s="134">
        <f t="shared" si="5"/>
        <v>132.79812834224597</v>
      </c>
      <c r="Y45" s="135">
        <f t="shared" si="10"/>
        <v>405.8852611616293</v>
      </c>
      <c r="Z45" s="8"/>
      <c r="AA45" s="136">
        <f t="shared" si="12"/>
        <v>1124.4247370172145</v>
      </c>
      <c r="AB45" s="140">
        <f t="shared" si="13"/>
        <v>0.29062412432597945</v>
      </c>
      <c r="AC45" s="8"/>
      <c r="AQ45" s="116"/>
    </row>
    <row r="46" spans="1:43" ht="16.5" customHeight="1">
      <c r="A46" s="175" t="str">
        <f>'STEP 2 Sales Input Page'!A42</f>
        <v>Tomato, Heirloom</v>
      </c>
      <c r="B46" s="121">
        <f>'STEP 3 Production Input Page'!C42</f>
        <v>13</v>
      </c>
      <c r="C46" s="55"/>
      <c r="D46" s="33">
        <f>'STEP 3 Production Input Page'!D42</f>
        <v>400</v>
      </c>
      <c r="E46" s="122">
        <f t="shared" si="0"/>
        <v>49.93114694574193</v>
      </c>
      <c r="F46" s="14"/>
      <c r="G46" s="129">
        <f>'STEP 3 Production Input Page'!E42</f>
        <v>0.7</v>
      </c>
      <c r="H46" s="130">
        <f>'STEP 3 Production Input Page'!F42</f>
        <v>17</v>
      </c>
      <c r="I46" s="124">
        <f t="shared" si="1"/>
        <v>200.12540231277535</v>
      </c>
      <c r="J46" s="125">
        <f>'STEP 3 Production Input Page'!K$8*'STEP 3 Production Input Page'!K$4*('STEP 3 Production Input Page'!E42/'STEP 3 Production Input Page'!E$49)</f>
        <v>154.36015943772296</v>
      </c>
      <c r="K46" s="123">
        <f>'STEP 3 Production Input Page'!G42</f>
        <v>57</v>
      </c>
      <c r="L46" s="125">
        <f t="shared" si="2"/>
        <v>462.6277244956772</v>
      </c>
      <c r="M46" s="125">
        <f t="shared" si="8"/>
        <v>874.1132862461756</v>
      </c>
      <c r="N46" s="8"/>
      <c r="O46" s="127">
        <f t="shared" si="3"/>
        <v>937.0444331919175</v>
      </c>
      <c r="P46" s="8"/>
      <c r="Q46" s="138">
        <f>'STEP 2 Sales Input Page'!L42</f>
        <v>1950</v>
      </c>
      <c r="R46" s="131" t="str">
        <f>'STEP 2 Sales Input Page'!B42</f>
        <v>lbs</v>
      </c>
      <c r="S46" s="128">
        <f>'STEP 3 Production Input Page'!H42</f>
        <v>75</v>
      </c>
      <c r="T46" s="132">
        <f t="shared" si="11"/>
        <v>882.9061866740088</v>
      </c>
      <c r="U46" s="132">
        <f>'STEP 3 Production Input Page'!K$11*'STEP 3 Production Input Page'!K$4*('STEP 3 Production Input Page'!H42/'STEP 3 Production Input Page'!H$49)</f>
        <v>254.95686674008812</v>
      </c>
      <c r="V46" s="139">
        <f t="shared" si="9"/>
        <v>0.5835195145713318</v>
      </c>
      <c r="W46" s="133">
        <f>'STEP 3 Production Input Page'!I42</f>
        <v>109</v>
      </c>
      <c r="X46" s="134">
        <f t="shared" si="5"/>
        <v>553.3255347593583</v>
      </c>
      <c r="Y46" s="135">
        <f t="shared" si="10"/>
        <v>1800.1885881734552</v>
      </c>
      <c r="Z46" s="8"/>
      <c r="AA46" s="136">
        <f t="shared" si="12"/>
        <v>2737.2330213653727</v>
      </c>
      <c r="AB46" s="140">
        <f t="shared" si="13"/>
        <v>1.4037092417258321</v>
      </c>
      <c r="AC46" s="8"/>
      <c r="AQ46" s="116"/>
    </row>
    <row r="47" spans="1:43" ht="16.5" customHeight="1">
      <c r="A47" s="175" t="str">
        <f>'STEP 2 Sales Input Page'!A43</f>
        <v>Tomatoes, slicing</v>
      </c>
      <c r="B47" s="121">
        <f>'STEP 3 Production Input Page'!C43</f>
        <v>6</v>
      </c>
      <c r="C47" s="55"/>
      <c r="D47" s="33">
        <f>'STEP 3 Production Input Page'!D43</f>
        <v>400</v>
      </c>
      <c r="E47" s="458">
        <f t="shared" si="0"/>
        <v>49.93114694574193</v>
      </c>
      <c r="F47" s="14"/>
      <c r="G47" s="455">
        <f>'STEP 3 Production Input Page'!E43</f>
        <v>0.7</v>
      </c>
      <c r="H47" s="130">
        <f>'STEP 3 Production Input Page'!F43</f>
        <v>17</v>
      </c>
      <c r="I47" s="124">
        <f t="shared" si="1"/>
        <v>200.12540231277535</v>
      </c>
      <c r="J47" s="125">
        <f>'STEP 3 Production Input Page'!K$8*'STEP 3 Production Input Page'!K$4*('STEP 3 Production Input Page'!E43/'STEP 3 Production Input Page'!E$49)</f>
        <v>154.36015943772296</v>
      </c>
      <c r="K47" s="123">
        <f>'STEP 3 Production Input Page'!G43</f>
        <v>0</v>
      </c>
      <c r="L47" s="125">
        <f t="shared" si="2"/>
        <v>462.6277244956772</v>
      </c>
      <c r="M47" s="125">
        <f t="shared" si="8"/>
        <v>817.1132862461756</v>
      </c>
      <c r="N47" s="8"/>
      <c r="O47" s="127">
        <f t="shared" si="3"/>
        <v>873.0444331919175</v>
      </c>
      <c r="P47" s="8"/>
      <c r="Q47" s="138">
        <f>'STEP 2 Sales Input Page'!L43</f>
        <v>2300</v>
      </c>
      <c r="R47" s="131" t="str">
        <f>'STEP 2 Sales Input Page'!B43</f>
        <v>lbs</v>
      </c>
      <c r="S47" s="128">
        <f>'STEP 3 Production Input Page'!H43</f>
        <v>75</v>
      </c>
      <c r="T47" s="132">
        <f t="shared" si="11"/>
        <v>882.9061866740088</v>
      </c>
      <c r="U47" s="132">
        <f>'STEP 3 Production Input Page'!K$11*'STEP 3 Production Input Page'!K$4*('STEP 3 Production Input Page'!H43/'STEP 3 Production Input Page'!H$49)</f>
        <v>254.95686674008812</v>
      </c>
      <c r="V47" s="139">
        <f t="shared" si="9"/>
        <v>0.49472306670178134</v>
      </c>
      <c r="W47" s="133">
        <f>'STEP 3 Production Input Page'!I43</f>
        <v>0</v>
      </c>
      <c r="X47" s="134">
        <f t="shared" si="5"/>
        <v>553.3255347593583</v>
      </c>
      <c r="Y47" s="135">
        <f t="shared" si="10"/>
        <v>1691.1885881734552</v>
      </c>
      <c r="Z47" s="8"/>
      <c r="AA47" s="136">
        <f t="shared" si="12"/>
        <v>2564.2330213653727</v>
      </c>
      <c r="AB47" s="140">
        <f t="shared" si="13"/>
        <v>1.1148839223327707</v>
      </c>
      <c r="AC47" s="8"/>
      <c r="AQ47" s="116"/>
    </row>
    <row r="48" spans="1:43" ht="16.5" customHeight="1">
      <c r="A48" s="454" t="str">
        <f>'STEP 2 Sales Input Page'!A44</f>
        <v>Turnips</v>
      </c>
      <c r="B48" s="452">
        <f>'STEP 3 Production Input Page'!C44</f>
        <v>65</v>
      </c>
      <c r="C48" s="55"/>
      <c r="D48" s="472">
        <f>'STEP 3 Production Input Page'!D44</f>
        <v>0</v>
      </c>
      <c r="E48" s="473">
        <f t="shared" si="0"/>
        <v>0</v>
      </c>
      <c r="F48" s="14"/>
      <c r="G48" s="474">
        <f>'STEP 3 Production Input Page'!E44</f>
        <v>0.3</v>
      </c>
      <c r="H48" s="474">
        <f>'STEP 3 Production Input Page'!F44</f>
        <v>48</v>
      </c>
      <c r="I48" s="459">
        <f t="shared" si="1"/>
        <v>565.0599594713657</v>
      </c>
      <c r="J48" s="460">
        <f>'STEP 3 Production Input Page'!K$8*'STEP 3 Production Input Page'!K$4*('STEP 3 Production Input Page'!E44/'STEP 3 Production Input Page'!E$49)</f>
        <v>66.15435404473841</v>
      </c>
      <c r="K48" s="461">
        <f>'STEP 3 Production Input Page'!G44</f>
        <v>0</v>
      </c>
      <c r="L48" s="460">
        <f t="shared" si="2"/>
        <v>198.26902478386168</v>
      </c>
      <c r="M48" s="460">
        <f t="shared" si="8"/>
        <v>829.4833382999658</v>
      </c>
      <c r="N48" s="8"/>
      <c r="O48" s="453">
        <f t="shared" si="3"/>
        <v>894.4833382999658</v>
      </c>
      <c r="P48" s="8"/>
      <c r="Q48" s="477">
        <f>'STEP 2 Sales Input Page'!L44</f>
        <v>912</v>
      </c>
      <c r="R48" s="462" t="str">
        <f>'STEP 2 Sales Input Page'!B44</f>
        <v>lbs</v>
      </c>
      <c r="S48" s="463">
        <f>'STEP 3 Production Input Page'!H44</f>
        <v>79</v>
      </c>
      <c r="T48" s="458">
        <f t="shared" si="11"/>
        <v>929.994516629956</v>
      </c>
      <c r="U48" s="132">
        <f>'STEP 3 Production Input Page'!K$11*'STEP 3 Production Input Page'!K$4*('STEP 3 Production Input Page'!H44/'STEP 3 Production Input Page'!H$49)</f>
        <v>268.5545662995595</v>
      </c>
      <c r="V48" s="464">
        <f t="shared" si="9"/>
        <v>1.314198555843767</v>
      </c>
      <c r="W48" s="457">
        <f>'STEP 3 Production Input Page'!I44</f>
        <v>0</v>
      </c>
      <c r="X48" s="465">
        <f t="shared" si="5"/>
        <v>582.8362299465241</v>
      </c>
      <c r="Y48" s="478">
        <f t="shared" si="10"/>
        <v>1781.3853128760397</v>
      </c>
      <c r="Z48" s="8"/>
      <c r="AA48" s="479">
        <f t="shared" si="12"/>
        <v>2675.8686511760056</v>
      </c>
      <c r="AB48" s="466">
        <f t="shared" si="13"/>
        <v>2.9340665034824625</v>
      </c>
      <c r="AC48" s="8"/>
      <c r="AQ48" s="116"/>
    </row>
    <row r="49" spans="1:43" ht="16.5" customHeight="1">
      <c r="A49" s="175" t="str">
        <f>'STEP 2 Sales Input Page'!A45</f>
        <v>Winter squash</v>
      </c>
      <c r="B49" s="471">
        <f>'STEP 3 Production Input Page'!C45</f>
        <v>11</v>
      </c>
      <c r="C49" s="55"/>
      <c r="D49" s="472">
        <f>'STEP 3 Production Input Page'!D45</f>
        <v>350</v>
      </c>
      <c r="E49" s="473">
        <f t="shared" si="0"/>
        <v>43.689753577524186</v>
      </c>
      <c r="F49" s="14"/>
      <c r="G49" s="474">
        <f>'STEP 3 Production Input Page'!E45</f>
        <v>1</v>
      </c>
      <c r="H49" s="474">
        <f>'STEP 3 Production Input Page'!F45</f>
        <v>16</v>
      </c>
      <c r="I49" s="459">
        <f t="shared" si="1"/>
        <v>188.35331982378855</v>
      </c>
      <c r="J49" s="460">
        <f>'STEP 3 Production Input Page'!K$8*'STEP 3 Production Input Page'!K$4*('STEP 3 Production Input Page'!E45/'STEP 3 Production Input Page'!E$49)</f>
        <v>220.51451348246138</v>
      </c>
      <c r="K49" s="461">
        <f>'STEP 3 Production Input Page'!G45</f>
        <v>0</v>
      </c>
      <c r="L49" s="460">
        <f t="shared" si="2"/>
        <v>660.896749279539</v>
      </c>
      <c r="M49" s="476">
        <f t="shared" si="8"/>
        <v>1069.764582585789</v>
      </c>
      <c r="N49" s="8"/>
      <c r="O49" s="453">
        <f t="shared" si="3"/>
        <v>1124.4543361633132</v>
      </c>
      <c r="P49" s="8"/>
      <c r="Q49" s="477">
        <f>'STEP 2 Sales Input Page'!L45</f>
        <v>6080</v>
      </c>
      <c r="R49" s="462" t="str">
        <f>'STEP 2 Sales Input Page'!B45</f>
        <v>lbs</v>
      </c>
      <c r="S49" s="463">
        <f>'STEP 3 Production Input Page'!H45</f>
        <v>57</v>
      </c>
      <c r="T49" s="458">
        <f t="shared" si="11"/>
        <v>671.0087018722468</v>
      </c>
      <c r="U49" s="132">
        <f>'STEP 3 Production Input Page'!K$11*'STEP 3 Production Input Page'!K$4*('STEP 3 Production Input Page'!H45/'STEP 3 Production Input Page'!H$49)</f>
        <v>193.767218722467</v>
      </c>
      <c r="V49" s="464">
        <f t="shared" si="9"/>
        <v>0.14223288167676212</v>
      </c>
      <c r="W49" s="457">
        <f>'STEP 3 Production Input Page'!I45</f>
        <v>0</v>
      </c>
      <c r="X49" s="465">
        <f t="shared" si="5"/>
        <v>420.5274064171123</v>
      </c>
      <c r="Y49" s="478">
        <f t="shared" si="10"/>
        <v>1285.3033270118262</v>
      </c>
      <c r="Z49" s="8"/>
      <c r="AA49" s="479">
        <f t="shared" si="12"/>
        <v>2409.7576631751394</v>
      </c>
      <c r="AB49" s="466">
        <f t="shared" si="13"/>
        <v>0.39634172091696374</v>
      </c>
      <c r="AC49" s="8"/>
      <c r="AQ49" s="116"/>
    </row>
    <row r="50" spans="1:43" ht="16.5" customHeight="1">
      <c r="A50" s="175" t="str">
        <f>'STEP 2 Sales Input Page'!A46</f>
        <v>Yellow beans</v>
      </c>
      <c r="B50" s="471">
        <f>'STEP 3 Production Input Page'!C46</f>
        <v>50</v>
      </c>
      <c r="C50" s="55"/>
      <c r="D50" s="472">
        <f>'STEP 3 Production Input Page'!D46</f>
        <v>0</v>
      </c>
      <c r="E50" s="473">
        <f t="shared" si="0"/>
        <v>0</v>
      </c>
      <c r="F50" s="14"/>
      <c r="G50" s="474">
        <f>'STEP 3 Production Input Page'!E46</f>
        <v>0.5</v>
      </c>
      <c r="H50" s="474">
        <f>'STEP 3 Production Input Page'!F46</f>
        <v>6</v>
      </c>
      <c r="I50" s="459">
        <f t="shared" si="1"/>
        <v>70.63249493392071</v>
      </c>
      <c r="J50" s="460">
        <f>'STEP 3 Production Input Page'!K$8*'STEP 3 Production Input Page'!K$4*('STEP 3 Production Input Page'!E46/'STEP 3 Production Input Page'!E$49)</f>
        <v>110.25725674123069</v>
      </c>
      <c r="K50" s="461">
        <f>'STEP 3 Production Input Page'!G46</f>
        <v>0</v>
      </c>
      <c r="L50" s="460">
        <f t="shared" si="2"/>
        <v>330.4483746397695</v>
      </c>
      <c r="M50" s="476">
        <f t="shared" si="8"/>
        <v>511.33812631492094</v>
      </c>
      <c r="N50" s="8"/>
      <c r="O50" s="453">
        <f t="shared" si="3"/>
        <v>561.3381263149209</v>
      </c>
      <c r="P50" s="8"/>
      <c r="Q50" s="477">
        <f>'STEP 2 Sales Input Page'!L46</f>
        <v>958</v>
      </c>
      <c r="R50" s="462" t="str">
        <f>'STEP 2 Sales Input Page'!B46</f>
        <v>lbs</v>
      </c>
      <c r="S50" s="463">
        <f>'STEP 3 Production Input Page'!H46</f>
        <v>40</v>
      </c>
      <c r="T50" s="458">
        <f t="shared" si="11"/>
        <v>470.88329955947137</v>
      </c>
      <c r="U50" s="132">
        <f>'STEP 3 Production Input Page'!K$11*'STEP 3 Production Input Page'!K$4*('STEP 3 Production Input Page'!H46/'STEP 3 Production Input Page'!H$49)</f>
        <v>135.97699559471366</v>
      </c>
      <c r="V50" s="464">
        <f t="shared" si="9"/>
        <v>0.633465861330047</v>
      </c>
      <c r="W50" s="457">
        <f>'STEP 3 Production Input Page'!I46</f>
        <v>0</v>
      </c>
      <c r="X50" s="465">
        <f t="shared" si="5"/>
        <v>295.10695187165777</v>
      </c>
      <c r="Y50" s="478">
        <f t="shared" si="10"/>
        <v>901.9672470258428</v>
      </c>
      <c r="Z50" s="8"/>
      <c r="AA50" s="479">
        <f t="shared" si="12"/>
        <v>1463.3053733407637</v>
      </c>
      <c r="AB50" s="466">
        <f t="shared" si="13"/>
        <v>1.527458636055077</v>
      </c>
      <c r="AC50" s="8"/>
      <c r="AQ50" s="116"/>
    </row>
    <row r="51" spans="1:43" ht="16.5" customHeight="1">
      <c r="A51" s="175" t="str">
        <f>'STEP 2 Sales Input Page'!A47</f>
        <v>Zucchini</v>
      </c>
      <c r="B51" s="471">
        <f>'STEP 3 Production Input Page'!C47</f>
        <v>5</v>
      </c>
      <c r="C51" s="55"/>
      <c r="D51" s="472">
        <f>'STEP 3 Production Input Page'!D47</f>
        <v>1000</v>
      </c>
      <c r="E51" s="473">
        <f t="shared" si="0"/>
        <v>124.82786736435482</v>
      </c>
      <c r="F51" s="14"/>
      <c r="G51" s="474">
        <f>'STEP 3 Production Input Page'!E47</f>
        <v>0.5</v>
      </c>
      <c r="H51" s="474">
        <f>'STEP 3 Production Input Page'!F47</f>
        <v>8</v>
      </c>
      <c r="I51" s="459">
        <f t="shared" si="1"/>
        <v>94.17665991189428</v>
      </c>
      <c r="J51" s="460">
        <f>'STEP 3 Production Input Page'!K$8*'STEP 3 Production Input Page'!K$4*('STEP 3 Production Input Page'!E47/'STEP 3 Production Input Page'!E$49)</f>
        <v>110.25725674123069</v>
      </c>
      <c r="K51" s="461">
        <f>'STEP 3 Production Input Page'!G47</f>
        <v>0</v>
      </c>
      <c r="L51" s="460">
        <f t="shared" si="2"/>
        <v>330.4483746397695</v>
      </c>
      <c r="M51" s="476">
        <f t="shared" si="8"/>
        <v>534.8822912928945</v>
      </c>
      <c r="N51" s="8"/>
      <c r="O51" s="127">
        <f t="shared" si="3"/>
        <v>664.7101586572493</v>
      </c>
      <c r="P51" s="8"/>
      <c r="Q51" s="477">
        <f>'STEP 2 Sales Input Page'!L47</f>
        <v>9580</v>
      </c>
      <c r="R51" s="462" t="str">
        <f>'STEP 2 Sales Input Page'!B47</f>
        <v>lbs</v>
      </c>
      <c r="S51" s="463">
        <f>'STEP 3 Production Input Page'!H47</f>
        <v>65</v>
      </c>
      <c r="T51" s="458">
        <f t="shared" si="11"/>
        <v>765.185361784141</v>
      </c>
      <c r="U51" s="132">
        <f>'STEP 3 Production Input Page'!K$11*'STEP 3 Production Input Page'!K$4*('STEP 3 Production Input Page'!H47/'STEP 3 Production Input Page'!H$49)</f>
        <v>220.96261784140972</v>
      </c>
      <c r="V51" s="464">
        <f t="shared" si="9"/>
        <v>0.10293820246613265</v>
      </c>
      <c r="W51" s="457">
        <f>'STEP 3 Production Input Page'!I47</f>
        <v>0</v>
      </c>
      <c r="X51" s="465">
        <f t="shared" si="5"/>
        <v>479.54879679144386</v>
      </c>
      <c r="Y51" s="478">
        <f t="shared" si="10"/>
        <v>1465.6967764169945</v>
      </c>
      <c r="Z51" s="8"/>
      <c r="AA51" s="479">
        <f t="shared" si="12"/>
        <v>2130.406935074244</v>
      </c>
      <c r="AB51" s="466">
        <f t="shared" si="13"/>
        <v>0.22238068215806303</v>
      </c>
      <c r="AC51" s="8"/>
      <c r="AQ51" s="116"/>
    </row>
    <row r="52" spans="1:43" ht="15">
      <c r="A52" s="254" t="s">
        <v>191</v>
      </c>
      <c r="B52" s="456"/>
      <c r="C52" s="52"/>
      <c r="D52" s="27"/>
      <c r="E52" s="22"/>
      <c r="F52" s="8"/>
      <c r="G52" s="22"/>
      <c r="H52" s="22"/>
      <c r="I52" s="22"/>
      <c r="J52" s="22"/>
      <c r="K52" s="22"/>
      <c r="L52" s="22"/>
      <c r="M52" s="22"/>
      <c r="N52" s="8"/>
      <c r="O52" s="22"/>
      <c r="P52" s="8"/>
      <c r="Q52" s="29"/>
      <c r="R52" s="26"/>
      <c r="S52" s="22"/>
      <c r="T52" s="72"/>
      <c r="U52" s="72"/>
      <c r="V52" s="22"/>
      <c r="W52" s="22"/>
      <c r="X52" s="22"/>
      <c r="Y52" s="22"/>
      <c r="Z52" s="8"/>
      <c r="AA52" s="23"/>
      <c r="AB52" s="22"/>
      <c r="AC52" s="8"/>
      <c r="AD52" s="283"/>
      <c r="AE52" s="283"/>
      <c r="AF52" s="283"/>
      <c r="AG52" s="283"/>
      <c r="AH52" s="283"/>
      <c r="AI52" s="283"/>
      <c r="AJ52" s="283"/>
      <c r="AQ52" s="116"/>
    </row>
    <row r="53" spans="1:36" ht="14.25">
      <c r="A53" s="288" t="s">
        <v>192</v>
      </c>
      <c r="B53" s="290"/>
      <c r="C53" s="52"/>
      <c r="D53" s="268">
        <f>SUM(D9:D51)</f>
        <v>99500</v>
      </c>
      <c r="E53" s="286"/>
      <c r="F53" s="8"/>
      <c r="G53" s="475">
        <f>SUM(G9:G51)</f>
        <v>17.349999999999998</v>
      </c>
      <c r="H53" s="270">
        <f>SUM(H9:H51)</f>
        <v>494</v>
      </c>
      <c r="I53" s="285"/>
      <c r="J53" s="285"/>
      <c r="K53" s="285"/>
      <c r="L53" s="285"/>
      <c r="M53" s="1"/>
      <c r="N53" s="8"/>
      <c r="O53" s="284"/>
      <c r="P53" s="8"/>
      <c r="Q53" s="271">
        <f>SUM(Q9:Q51)</f>
        <v>90391</v>
      </c>
      <c r="R53" s="280"/>
      <c r="S53" s="272">
        <f>SUM(S9:S51)</f>
        <v>1496</v>
      </c>
      <c r="T53" s="273">
        <f>SUM(T9:T51)</f>
        <v>17611.03540352423</v>
      </c>
      <c r="U53" s="279"/>
      <c r="V53" s="274"/>
      <c r="W53" s="274"/>
      <c r="X53" s="274"/>
      <c r="Y53" s="1"/>
      <c r="Z53" s="8"/>
      <c r="AA53" s="277"/>
      <c r="AB53" s="274"/>
      <c r="AC53" s="8"/>
      <c r="AD53" s="283"/>
      <c r="AE53" s="283"/>
      <c r="AF53" s="283"/>
      <c r="AG53" s="283"/>
      <c r="AH53" s="283"/>
      <c r="AI53" s="283"/>
      <c r="AJ53" s="283"/>
    </row>
    <row r="54" spans="1:36" ht="14.25">
      <c r="A54" s="255" t="s">
        <v>219</v>
      </c>
      <c r="B54" s="289">
        <f>SUM(B9:B51)</f>
        <v>1476</v>
      </c>
      <c r="C54" s="141"/>
      <c r="D54" s="287"/>
      <c r="E54" s="269">
        <f>SUM(E9:E51)</f>
        <v>12420.372802753303</v>
      </c>
      <c r="F54" s="142"/>
      <c r="G54" s="274"/>
      <c r="H54" s="274"/>
      <c r="I54" s="273">
        <f>SUM(I9:I51)</f>
        <v>5815.40874955947</v>
      </c>
      <c r="J54" s="274"/>
      <c r="K54" s="274"/>
      <c r="L54" s="274"/>
      <c r="M54" s="269">
        <f>SUM(M9:M51)</f>
        <v>21164.89415848018</v>
      </c>
      <c r="N54" s="143"/>
      <c r="O54" s="278">
        <f>SUM(O9:O51)</f>
        <v>35061.26696123347</v>
      </c>
      <c r="P54" s="143"/>
      <c r="Q54" s="281"/>
      <c r="R54" s="282"/>
      <c r="S54" s="274"/>
      <c r="T54" s="274"/>
      <c r="U54" s="274"/>
      <c r="V54" s="274"/>
      <c r="W54" s="274"/>
      <c r="X54" s="274"/>
      <c r="Y54" s="269">
        <f>SUM(Y9:Y51)</f>
        <v>33941.57503876652</v>
      </c>
      <c r="Z54" s="144"/>
      <c r="AA54" s="276">
        <f>SUM(AA9:AA51)</f>
        <v>69002.84199999999</v>
      </c>
      <c r="AB54" s="275"/>
      <c r="AC54" s="143"/>
      <c r="AD54" s="283"/>
      <c r="AE54" s="283"/>
      <c r="AF54" s="283"/>
      <c r="AG54" s="283"/>
      <c r="AH54" s="283"/>
      <c r="AI54" s="283"/>
      <c r="AJ54" s="283"/>
    </row>
    <row r="55" spans="1:36" ht="14.25">
      <c r="A55" s="22"/>
      <c r="B55" s="23"/>
      <c r="C55" s="68"/>
      <c r="D55" s="22"/>
      <c r="E55" s="22"/>
      <c r="F55" s="22"/>
      <c r="G55" s="274"/>
      <c r="H55" s="274"/>
      <c r="I55" s="22"/>
      <c r="J55" s="274"/>
      <c r="K55" s="274"/>
      <c r="L55" s="274"/>
      <c r="M55" s="22"/>
      <c r="N55" s="22"/>
      <c r="O55" s="22"/>
      <c r="P55" s="22"/>
      <c r="Q55" s="281"/>
      <c r="R55" s="282"/>
      <c r="S55" s="274"/>
      <c r="T55" s="274"/>
      <c r="U55" s="22"/>
      <c r="V55" s="22"/>
      <c r="W55" s="22"/>
      <c r="X55" s="22"/>
      <c r="Y55" s="22"/>
      <c r="Z55" s="22"/>
      <c r="AA55" s="23"/>
      <c r="AB55" s="274"/>
      <c r="AC55" s="22"/>
      <c r="AD55" s="283"/>
      <c r="AE55" s="283"/>
      <c r="AF55" s="283"/>
      <c r="AG55" s="283"/>
      <c r="AH55" s="283"/>
      <c r="AI55" s="283"/>
      <c r="AJ55" s="283"/>
    </row>
    <row r="56" spans="1:36" ht="14.25">
      <c r="A56" s="22"/>
      <c r="B56" s="23"/>
      <c r="C56" s="68"/>
      <c r="D56" s="22"/>
      <c r="E56" s="22"/>
      <c r="F56" s="22"/>
      <c r="G56" s="22"/>
      <c r="H56" s="22"/>
      <c r="I56" s="22"/>
      <c r="J56" s="22"/>
      <c r="K56" s="22"/>
      <c r="L56" s="22"/>
      <c r="M56" s="22"/>
      <c r="N56" s="22"/>
      <c r="O56" s="22"/>
      <c r="P56" s="22"/>
      <c r="Q56" s="283"/>
      <c r="R56" s="282"/>
      <c r="S56" s="274"/>
      <c r="T56" s="274"/>
      <c r="U56" s="22"/>
      <c r="V56" s="22"/>
      <c r="W56" s="22"/>
      <c r="X56" s="22"/>
      <c r="Y56" s="22"/>
      <c r="Z56" s="22"/>
      <c r="AA56" s="23"/>
      <c r="AB56" s="22"/>
      <c r="AC56" s="22"/>
      <c r="AD56" s="283"/>
      <c r="AE56" s="283"/>
      <c r="AF56" s="283"/>
      <c r="AG56" s="283"/>
      <c r="AH56" s="283"/>
      <c r="AI56" s="283"/>
      <c r="AJ56" s="283"/>
    </row>
    <row r="57" spans="1:36" ht="14.25">
      <c r="A57" s="22"/>
      <c r="B57" s="23"/>
      <c r="C57" s="68"/>
      <c r="D57" s="22"/>
      <c r="E57" s="22"/>
      <c r="F57" s="22"/>
      <c r="G57" s="22"/>
      <c r="H57" s="22"/>
      <c r="I57" s="22"/>
      <c r="J57" s="22"/>
      <c r="K57" s="22"/>
      <c r="L57" s="22"/>
      <c r="M57" s="22"/>
      <c r="N57" s="22"/>
      <c r="O57" s="22"/>
      <c r="P57" s="22"/>
      <c r="Q57" s="29"/>
      <c r="R57" s="26"/>
      <c r="S57" s="22"/>
      <c r="T57" s="22"/>
      <c r="U57" s="22"/>
      <c r="V57" s="22"/>
      <c r="W57" s="22"/>
      <c r="X57" s="22"/>
      <c r="Y57" s="22"/>
      <c r="Z57" s="22"/>
      <c r="AA57" s="23"/>
      <c r="AB57" s="22"/>
      <c r="AC57" s="22"/>
      <c r="AD57" s="283"/>
      <c r="AE57" s="283"/>
      <c r="AF57" s="283"/>
      <c r="AG57" s="283"/>
      <c r="AH57" s="283"/>
      <c r="AI57" s="283"/>
      <c r="AJ57" s="283"/>
    </row>
    <row r="58" spans="1:36" ht="14.25">
      <c r="A58" s="69"/>
      <c r="B58" s="23"/>
      <c r="C58" s="68"/>
      <c r="D58" s="22"/>
      <c r="E58" s="22"/>
      <c r="F58" s="22"/>
      <c r="G58" s="22"/>
      <c r="H58" s="22"/>
      <c r="I58" s="22"/>
      <c r="J58" s="22"/>
      <c r="K58" s="22"/>
      <c r="L58" s="22"/>
      <c r="M58" s="22"/>
      <c r="N58" s="22"/>
      <c r="O58" s="22"/>
      <c r="P58" s="22"/>
      <c r="Q58" s="29"/>
      <c r="R58" s="26"/>
      <c r="S58" s="22"/>
      <c r="T58" s="22"/>
      <c r="U58" s="22"/>
      <c r="V58" s="22"/>
      <c r="W58" s="22"/>
      <c r="X58" s="22"/>
      <c r="Y58" s="22"/>
      <c r="Z58" s="22"/>
      <c r="AA58" s="23"/>
      <c r="AB58" s="22"/>
      <c r="AC58" s="22"/>
      <c r="AD58" s="283"/>
      <c r="AE58" s="283"/>
      <c r="AF58" s="283"/>
      <c r="AG58" s="283"/>
      <c r="AH58" s="283"/>
      <c r="AI58" s="283"/>
      <c r="AJ58" s="283"/>
    </row>
    <row r="59" spans="1:36" ht="14.25">
      <c r="A59" s="69"/>
      <c r="B59" s="23"/>
      <c r="C59" s="68"/>
      <c r="D59" s="70" t="s">
        <v>177</v>
      </c>
      <c r="E59" s="22"/>
      <c r="F59" s="22"/>
      <c r="G59" s="22"/>
      <c r="H59" s="22"/>
      <c r="I59" s="22"/>
      <c r="J59" s="22"/>
      <c r="K59" s="22"/>
      <c r="L59" s="22"/>
      <c r="M59" s="22"/>
      <c r="N59" s="22"/>
      <c r="O59" s="22"/>
      <c r="P59" s="22"/>
      <c r="Q59" s="29"/>
      <c r="R59" s="26"/>
      <c r="S59" s="22"/>
      <c r="T59" s="22"/>
      <c r="U59" s="22"/>
      <c r="V59" s="22"/>
      <c r="W59" s="22"/>
      <c r="X59" s="22"/>
      <c r="Y59" s="22"/>
      <c r="Z59" s="22"/>
      <c r="AA59" s="23"/>
      <c r="AB59" s="22"/>
      <c r="AC59" s="22"/>
      <c r="AD59" s="283"/>
      <c r="AE59" s="283"/>
      <c r="AF59" s="283"/>
      <c r="AG59" s="283"/>
      <c r="AH59" s="283"/>
      <c r="AI59" s="283"/>
      <c r="AJ59" s="283"/>
    </row>
    <row r="60" spans="1:36" ht="14.25">
      <c r="A60" s="69"/>
      <c r="B60" s="23"/>
      <c r="C60" s="68"/>
      <c r="D60" s="70" t="s">
        <v>178</v>
      </c>
      <c r="E60" s="22"/>
      <c r="F60" s="22"/>
      <c r="G60" s="22"/>
      <c r="H60" s="22"/>
      <c r="I60" s="22"/>
      <c r="J60" s="22"/>
      <c r="K60" s="22"/>
      <c r="L60" s="22"/>
      <c r="M60" s="22"/>
      <c r="N60" s="22"/>
      <c r="O60" s="22"/>
      <c r="P60" s="22"/>
      <c r="Q60" s="29"/>
      <c r="R60" s="26"/>
      <c r="S60" s="22"/>
      <c r="T60" s="22"/>
      <c r="U60" s="22"/>
      <c r="V60" s="22"/>
      <c r="W60" s="22"/>
      <c r="X60" s="22"/>
      <c r="Y60" s="22"/>
      <c r="Z60" s="22"/>
      <c r="AA60" s="23"/>
      <c r="AB60" s="22"/>
      <c r="AC60" s="22"/>
      <c r="AD60" s="283"/>
      <c r="AE60" s="283"/>
      <c r="AF60" s="283"/>
      <c r="AG60" s="283"/>
      <c r="AH60" s="283"/>
      <c r="AI60" s="283"/>
      <c r="AJ60" s="283"/>
    </row>
    <row r="61" spans="1:36" ht="12">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83"/>
      <c r="AE61" s="283"/>
      <c r="AF61" s="283"/>
      <c r="AG61" s="283"/>
      <c r="AH61" s="283"/>
      <c r="AI61" s="283"/>
      <c r="AJ61" s="283"/>
    </row>
    <row r="62" spans="1:36" ht="12">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83"/>
      <c r="AE62" s="283"/>
      <c r="AF62" s="283"/>
      <c r="AG62" s="283"/>
      <c r="AH62" s="283"/>
      <c r="AI62" s="283"/>
      <c r="AJ62" s="283"/>
    </row>
    <row r="63" spans="1:36" ht="12">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83"/>
      <c r="AE63" s="283"/>
      <c r="AF63" s="283"/>
      <c r="AG63" s="283"/>
      <c r="AH63" s="283"/>
      <c r="AI63" s="283"/>
      <c r="AJ63" s="283"/>
    </row>
    <row r="64" spans="1:36" ht="12">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83"/>
      <c r="AE64" s="283"/>
      <c r="AF64" s="283"/>
      <c r="AG64" s="283"/>
      <c r="AH64" s="283"/>
      <c r="AI64" s="283"/>
      <c r="AJ64" s="283"/>
    </row>
    <row r="65" spans="1:29" ht="12">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row>
    <row r="66" spans="1:29" ht="12">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row>
    <row r="67" spans="1:29" ht="12">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row>
    <row r="68" spans="1:29" ht="12">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row>
    <row r="69" spans="1:29" ht="12">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row>
    <row r="70" spans="1:29" ht="12">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row>
    <row r="71" spans="1:29" ht="12">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row>
    <row r="72" spans="1:29" ht="12">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row>
    <row r="73" spans="1:29" ht="12">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row>
    <row r="74" spans="1:29" ht="12">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row>
    <row r="75" spans="1:29" ht="12">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row>
    <row r="76" spans="1:29" ht="12">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row>
  </sheetData>
  <sheetProtection password="CC48" sheet="1" objects="1" scenarios="1"/>
  <mergeCells count="24">
    <mergeCell ref="G3:H3"/>
    <mergeCell ref="D3:E3"/>
    <mergeCell ref="A2:A5"/>
    <mergeCell ref="D4:E6"/>
    <mergeCell ref="G5:M5"/>
    <mergeCell ref="G6:H6"/>
    <mergeCell ref="L3:M3"/>
    <mergeCell ref="J3:K3"/>
    <mergeCell ref="H7:J7"/>
    <mergeCell ref="K7:L7"/>
    <mergeCell ref="D1:E1"/>
    <mergeCell ref="G1:M1"/>
    <mergeCell ref="Q1:Y1"/>
    <mergeCell ref="D2:E2"/>
    <mergeCell ref="G2:H2"/>
    <mergeCell ref="T2:X2"/>
    <mergeCell ref="L2:M2"/>
    <mergeCell ref="R5:Y5"/>
    <mergeCell ref="Q6:S6"/>
    <mergeCell ref="W7:X7"/>
    <mergeCell ref="Q2:S2"/>
    <mergeCell ref="I2:K2"/>
    <mergeCell ref="W3:X3"/>
    <mergeCell ref="R3:S3"/>
  </mergeCells>
  <dataValidations count="1">
    <dataValidation type="list" allowBlank="1" showInputMessage="1" showErrorMessage="1" sqref="AQ9:AQ51">
      <formula1>#REF!</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G113"/>
  <sheetViews>
    <sheetView workbookViewId="0" topLeftCell="A1">
      <pane xSplit="2" ySplit="4" topLeftCell="C5" activePane="bottomRight" state="frozen"/>
      <selection pane="topRight" activeCell="C1" sqref="C1"/>
      <selection pane="bottomLeft" activeCell="A5" sqref="A5"/>
      <selection pane="bottomRight" activeCell="F5" sqref="F5"/>
    </sheetView>
  </sheetViews>
  <sheetFormatPr defaultColWidth="8.75390625" defaultRowHeight="12"/>
  <cols>
    <col min="1" max="1" width="29.875" style="0" customWidth="1"/>
    <col min="2" max="2" width="11.00390625" style="0" customWidth="1"/>
    <col min="3" max="3" width="12.75390625" style="0" customWidth="1"/>
    <col min="5" max="5" width="12.00390625" style="0" customWidth="1"/>
    <col min="6" max="6" width="11.25390625" style="0" customWidth="1"/>
    <col min="7" max="7" width="10.375" style="0" customWidth="1"/>
    <col min="8" max="8" width="11.25390625" style="0" customWidth="1"/>
    <col min="10" max="10" width="12.00390625" style="0" customWidth="1"/>
    <col min="12" max="12" width="10.125" style="0" customWidth="1"/>
    <col min="13" max="13" width="11.25390625" style="0" bestFit="1" customWidth="1"/>
    <col min="15" max="15" width="11.875" style="0" customWidth="1"/>
    <col min="17" max="17" width="9.875" style="0" customWidth="1"/>
    <col min="18" max="18" width="11.25390625" style="0" bestFit="1" customWidth="1"/>
    <col min="20" max="20" width="12.375" style="0" customWidth="1"/>
    <col min="22" max="22" width="10.125" style="0" customWidth="1"/>
    <col min="23" max="23" width="11.25390625" style="0" bestFit="1" customWidth="1"/>
    <col min="24" max="24" width="11.375" style="0" bestFit="1" customWidth="1"/>
    <col min="25" max="25" width="12.875" style="0" customWidth="1"/>
    <col min="32" max="32" width="28.875" style="0" customWidth="1"/>
  </cols>
  <sheetData>
    <row r="1" spans="1:32" ht="34.5" customHeight="1" thickBot="1">
      <c r="A1" s="515" t="s">
        <v>316</v>
      </c>
      <c r="B1" s="516"/>
      <c r="C1" s="591" t="s">
        <v>86</v>
      </c>
      <c r="D1" s="523"/>
      <c r="E1" s="523"/>
      <c r="F1" s="523"/>
      <c r="G1" s="523"/>
      <c r="H1" s="523"/>
      <c r="I1" s="523"/>
      <c r="J1" s="523"/>
      <c r="K1" s="523"/>
      <c r="L1" s="523"/>
      <c r="M1" s="523"/>
      <c r="N1" s="523"/>
      <c r="O1" s="523"/>
      <c r="P1" s="523"/>
      <c r="Q1" s="523"/>
      <c r="R1" s="524"/>
      <c r="S1" s="29"/>
      <c r="T1" s="29"/>
      <c r="U1" s="29"/>
      <c r="V1" s="29"/>
      <c r="W1" s="29"/>
      <c r="X1" s="29"/>
      <c r="Y1" s="29"/>
      <c r="Z1" s="29"/>
      <c r="AA1" s="29"/>
      <c r="AB1" s="29"/>
      <c r="AC1" s="29"/>
      <c r="AD1" s="29"/>
      <c r="AE1" s="29"/>
      <c r="AF1" s="29"/>
    </row>
    <row r="2" spans="1:29" ht="36.75" customHeight="1" thickBot="1">
      <c r="A2" s="517"/>
      <c r="B2" s="518"/>
      <c r="C2" s="29"/>
      <c r="D2" s="44"/>
      <c r="E2" s="22"/>
      <c r="F2" s="22"/>
      <c r="G2" s="44"/>
      <c r="H2" s="22"/>
      <c r="I2" s="22"/>
      <c r="J2" s="22"/>
      <c r="K2" s="22"/>
      <c r="L2" s="22"/>
      <c r="M2" s="22"/>
      <c r="N2" s="22"/>
      <c r="O2" s="22"/>
      <c r="P2" s="22"/>
      <c r="Q2" s="22"/>
      <c r="R2" s="22"/>
      <c r="S2" s="22"/>
      <c r="T2" s="22"/>
      <c r="U2" s="22"/>
      <c r="V2" s="22"/>
      <c r="W2" s="29"/>
      <c r="X2" s="29"/>
      <c r="Y2" s="29"/>
      <c r="Z2" s="29"/>
      <c r="AA2" s="29"/>
      <c r="AB2" s="29"/>
      <c r="AC2" s="29"/>
    </row>
    <row r="3" spans="1:33" ht="26.25" customHeight="1">
      <c r="A3" s="525" t="s">
        <v>164</v>
      </c>
      <c r="B3" s="532" t="s">
        <v>132</v>
      </c>
      <c r="C3" s="527" t="s">
        <v>303</v>
      </c>
      <c r="D3" s="528"/>
      <c r="E3" s="528"/>
      <c r="F3" s="528"/>
      <c r="G3" s="528"/>
      <c r="H3" s="529" t="s">
        <v>4</v>
      </c>
      <c r="I3" s="529"/>
      <c r="J3" s="529"/>
      <c r="K3" s="529"/>
      <c r="L3" s="529"/>
      <c r="M3" s="530" t="s">
        <v>302</v>
      </c>
      <c r="N3" s="530"/>
      <c r="O3" s="530"/>
      <c r="P3" s="530"/>
      <c r="Q3" s="530"/>
      <c r="R3" s="531" t="s">
        <v>5</v>
      </c>
      <c r="S3" s="531"/>
      <c r="T3" s="531"/>
      <c r="U3" s="531"/>
      <c r="V3" s="531"/>
      <c r="W3" s="590" t="s">
        <v>53</v>
      </c>
      <c r="X3" s="590"/>
      <c r="Y3" s="590"/>
      <c r="Z3" s="590"/>
      <c r="AA3" s="29"/>
      <c r="AB3" s="29"/>
      <c r="AC3" s="29"/>
      <c r="AD3" s="29"/>
      <c r="AE3" s="29"/>
      <c r="AF3" s="29"/>
      <c r="AG3" s="29"/>
    </row>
    <row r="4" spans="1:33" ht="51.75" customHeight="1">
      <c r="A4" s="526"/>
      <c r="B4" s="533"/>
      <c r="C4" s="180" t="s">
        <v>170</v>
      </c>
      <c r="D4" s="181" t="s">
        <v>148</v>
      </c>
      <c r="E4" s="181" t="s">
        <v>81</v>
      </c>
      <c r="F4" s="181" t="s">
        <v>82</v>
      </c>
      <c r="G4" s="181" t="s">
        <v>83</v>
      </c>
      <c r="H4" s="220" t="s">
        <v>170</v>
      </c>
      <c r="I4" s="220" t="s">
        <v>148</v>
      </c>
      <c r="J4" s="220" t="s">
        <v>144</v>
      </c>
      <c r="K4" s="220" t="s">
        <v>82</v>
      </c>
      <c r="L4" s="220" t="s">
        <v>146</v>
      </c>
      <c r="M4" s="224" t="s">
        <v>170</v>
      </c>
      <c r="N4" s="224" t="s">
        <v>148</v>
      </c>
      <c r="O4" s="224" t="s">
        <v>144</v>
      </c>
      <c r="P4" s="224" t="s">
        <v>82</v>
      </c>
      <c r="Q4" s="224" t="s">
        <v>145</v>
      </c>
      <c r="R4" s="229" t="s">
        <v>170</v>
      </c>
      <c r="S4" s="229" t="s">
        <v>148</v>
      </c>
      <c r="T4" s="229" t="s">
        <v>147</v>
      </c>
      <c r="U4" s="229" t="s">
        <v>82</v>
      </c>
      <c r="V4" s="229" t="s">
        <v>146</v>
      </c>
      <c r="W4" s="234" t="s">
        <v>170</v>
      </c>
      <c r="X4" s="234" t="s">
        <v>148</v>
      </c>
      <c r="Y4" s="234" t="s">
        <v>147</v>
      </c>
      <c r="Z4" s="234" t="s">
        <v>82</v>
      </c>
      <c r="AA4" s="29"/>
      <c r="AB4" s="29"/>
      <c r="AC4" s="29"/>
      <c r="AD4" s="29"/>
      <c r="AE4" s="29"/>
      <c r="AF4" s="29"/>
      <c r="AG4" s="29"/>
    </row>
    <row r="5" spans="1:33" ht="14.25">
      <c r="A5" s="175" t="str">
        <f>'STEP 2 Sales Input Page'!A5</f>
        <v>Asparagas</v>
      </c>
      <c r="B5" s="295" t="str">
        <f>'STEP 2 Sales Input Page'!B5</f>
        <v>lbs</v>
      </c>
      <c r="C5" s="182">
        <f>'STEP 2 Sales Input Page'!C5</f>
        <v>600</v>
      </c>
      <c r="D5" s="296">
        <f>'STEP 2 Sales Input Page'!D5</f>
        <v>200</v>
      </c>
      <c r="E5" s="296">
        <f>D5*'Cost of Production'!$AB9</f>
        <v>527.3168624318064</v>
      </c>
      <c r="F5" s="297">
        <f>IF(C5=0,"$0",((C5-E5)/C5))</f>
        <v>0.12113856261365602</v>
      </c>
      <c r="G5" s="468">
        <f>IF('Cost of Production'!AB9=0,"$0",('Cost of Production'!AB9/(1-'P &amp; L By Market Channel'!C$17)))</f>
        <v>3.978301631844674</v>
      </c>
      <c r="H5" s="301">
        <f>'STEP 2 Sales Input Page'!E5</f>
        <v>350</v>
      </c>
      <c r="I5" s="302">
        <f>'STEP 2 Sales Input Page'!F5</f>
        <v>116</v>
      </c>
      <c r="J5" s="301">
        <f>I5*'Cost of Production'!$AB9</f>
        <v>305.84378021044773</v>
      </c>
      <c r="K5" s="303">
        <f>IF(H5=0,"$0",((H5-J5)/H5))</f>
        <v>0.12616062797014935</v>
      </c>
      <c r="L5" s="304">
        <f>IF('Cost of Production'!AB9=0,"$0",('Cost of Production'!AB9/(1-'P &amp; L By Market Channel'!D$17)))</f>
        <v>3.620111962605584</v>
      </c>
      <c r="M5" s="225">
        <f>'STEP 2 Sales Input Page'!G5</f>
        <v>0</v>
      </c>
      <c r="N5" s="308">
        <f>'STEP 2 Sales Input Page'!H5</f>
        <v>0</v>
      </c>
      <c r="O5" s="225">
        <f>N5*'Cost of Production'!$AB9</f>
        <v>0</v>
      </c>
      <c r="P5" s="309" t="str">
        <f>IF(M5=0,"$0",((M5-O5)/M5))</f>
        <v>$0</v>
      </c>
      <c r="Q5" s="310">
        <f>'Cost of Production'!AB9/(1-'P &amp; L By Market Channel'!E$17)</f>
        <v>13.59294389086799</v>
      </c>
      <c r="R5" s="230">
        <f>'STEP 2 Sales Input Page'!I5</f>
        <v>0</v>
      </c>
      <c r="S5" s="314">
        <f>'STEP 2 Sales Input Page'!J5</f>
        <v>0</v>
      </c>
      <c r="T5" s="230">
        <f>S5*'Cost of Production'!$AB9</f>
        <v>0</v>
      </c>
      <c r="U5" s="315" t="str">
        <f>IF(R5=0,"$0",((R5-T5)/R5))</f>
        <v>$0</v>
      </c>
      <c r="V5" s="316">
        <f>'Cost of Production'!AB9/(1-'P &amp; L By Market Channel'!F$17)</f>
        <v>-9.323432734174888</v>
      </c>
      <c r="W5" s="235">
        <f>'STEP 2 Sales Input Page'!K5</f>
        <v>950</v>
      </c>
      <c r="X5" s="236">
        <f>'STEP 2 Sales Input Page'!L5</f>
        <v>316</v>
      </c>
      <c r="Y5" s="235">
        <f aca="true" t="shared" si="0" ref="Y5:Y47">T5+O5+J5+E5</f>
        <v>833.1606426422541</v>
      </c>
      <c r="Z5" s="320">
        <f>IF(W5=0,"$0",((W5-Y5)/W5))</f>
        <v>0.12298879721867993</v>
      </c>
      <c r="AA5" s="29"/>
      <c r="AB5" s="29"/>
      <c r="AC5" s="29"/>
      <c r="AD5" s="29"/>
      <c r="AE5" s="29"/>
      <c r="AF5" s="29"/>
      <c r="AG5" s="29"/>
    </row>
    <row r="6" spans="1:33" ht="14.25">
      <c r="A6" s="175" t="str">
        <f>'STEP 2 Sales Input Page'!A6</f>
        <v>Basil</v>
      </c>
      <c r="B6" s="295" t="str">
        <f>'STEP 2 Sales Input Page'!B6</f>
        <v>lbs</v>
      </c>
      <c r="C6" s="182">
        <f>'STEP 2 Sales Input Page'!C6</f>
        <v>3600</v>
      </c>
      <c r="D6" s="296">
        <f>'STEP 2 Sales Input Page'!D6</f>
        <v>450</v>
      </c>
      <c r="E6" s="296">
        <f>D6*'Cost of Production'!$AB10</f>
        <v>925.871521334422</v>
      </c>
      <c r="F6" s="297">
        <f aca="true" t="shared" si="1" ref="F6:F47">IF(C6=0,"$0",((C6-E6)/C6))</f>
        <v>0.7428134662959939</v>
      </c>
      <c r="G6" s="468">
        <f>IF('Cost of Production'!AB10=0,"$0",('Cost of Production'!AB10/(1-'P &amp; L By Market Channel'!C$17)))</f>
        <v>3.1045185302958234</v>
      </c>
      <c r="H6" s="301">
        <f>'STEP 2 Sales Input Page'!E6</f>
        <v>800</v>
      </c>
      <c r="I6" s="302">
        <f>'STEP 2 Sales Input Page'!F6</f>
        <v>100</v>
      </c>
      <c r="J6" s="301">
        <f>I6*'Cost of Production'!$AB10</f>
        <v>205.7492269632049</v>
      </c>
      <c r="K6" s="303">
        <f aca="true" t="shared" si="2" ref="K6:K47">IF(H6=0,"$0",((H6-J6)/H6))</f>
        <v>0.7428134662959939</v>
      </c>
      <c r="L6" s="304">
        <f>IF('Cost of Production'!AB10=0,"$0",('Cost of Production'!AB10/(1-'P &amp; L By Market Channel'!D$17)))</f>
        <v>2.8250006434136097</v>
      </c>
      <c r="M6" s="225">
        <f>'STEP 2 Sales Input Page'!G6</f>
        <v>525</v>
      </c>
      <c r="N6" s="308">
        <f>'STEP 2 Sales Input Page'!H6</f>
        <v>75</v>
      </c>
      <c r="O6" s="225">
        <f>N6*'Cost of Production'!$AB10</f>
        <v>154.31192022240367</v>
      </c>
      <c r="P6" s="309">
        <f aca="true" t="shared" si="3" ref="P6:P47">IF(M6=0,"$0",((M6-O6)/M6))</f>
        <v>0.7060725329097073</v>
      </c>
      <c r="Q6" s="310">
        <f>'Cost of Production'!AB10/(1-'P &amp; L By Market Channel'!E$17)</f>
        <v>10.60742751446522</v>
      </c>
      <c r="R6" s="230">
        <f>'STEP 2 Sales Input Page'!I6</f>
        <v>450</v>
      </c>
      <c r="S6" s="314">
        <f>'STEP 2 Sales Input Page'!J6</f>
        <v>50</v>
      </c>
      <c r="T6" s="230">
        <f>S6*'Cost of Production'!$AB10</f>
        <v>102.87461348160245</v>
      </c>
      <c r="U6" s="315">
        <f aca="true" t="shared" si="4" ref="U6:U47">IF(R6=0,"$0",((R6-T6)/R6))</f>
        <v>0.7713897478186612</v>
      </c>
      <c r="V6" s="316">
        <f>'Cost of Production'!AB10/(1-'P &amp; L By Market Channel'!F$17)</f>
        <v>-7.275659909123425</v>
      </c>
      <c r="W6" s="235">
        <f>'STEP 2 Sales Input Page'!K6</f>
        <v>5375</v>
      </c>
      <c r="X6" s="236">
        <f>'STEP 2 Sales Input Page'!L6</f>
        <v>675</v>
      </c>
      <c r="Y6" s="235">
        <f t="shared" si="0"/>
        <v>1388.8072820016332</v>
      </c>
      <c r="Z6" s="320">
        <f aca="true" t="shared" si="5" ref="Z6:Z47">IF(W6=0,"$0",((W6-Y6)/W6))</f>
        <v>0.7416172498601613</v>
      </c>
      <c r="AA6" s="29"/>
      <c r="AB6" s="29"/>
      <c r="AC6" s="29"/>
      <c r="AD6" s="29"/>
      <c r="AE6" s="29"/>
      <c r="AF6" s="29"/>
      <c r="AG6" s="29"/>
    </row>
    <row r="7" spans="1:33" ht="14.25">
      <c r="A7" s="175" t="str">
        <f>'STEP 2 Sales Input Page'!A7</f>
        <v>Beets</v>
      </c>
      <c r="B7" s="295" t="str">
        <f>'STEP 2 Sales Input Page'!B7</f>
        <v>lbs</v>
      </c>
      <c r="C7" s="182">
        <f>'STEP 2 Sales Input Page'!C7</f>
        <v>11570</v>
      </c>
      <c r="D7" s="296">
        <f>'STEP 2 Sales Input Page'!D7</f>
        <v>4700</v>
      </c>
      <c r="E7" s="296">
        <f>D7*'Cost of Production'!$AB11</f>
        <v>1730.4562432753016</v>
      </c>
      <c r="F7" s="297">
        <f t="shared" si="1"/>
        <v>0.8504359340297925</v>
      </c>
      <c r="G7" s="468">
        <f>IF('Cost of Production'!AB11=0,"$0",('Cost of Production'!AB11/(1-'P &amp; L By Market Channel'!C$17)))</f>
        <v>0.5555444437899951</v>
      </c>
      <c r="H7" s="301">
        <f>'STEP 2 Sales Input Page'!E7</f>
        <v>3548.25</v>
      </c>
      <c r="I7" s="302">
        <f>'STEP 2 Sales Input Page'!F7</f>
        <v>1577</v>
      </c>
      <c r="J7" s="301">
        <f>I7*'Cost of Production'!$AB11</f>
        <v>580.6232969457767</v>
      </c>
      <c r="K7" s="303">
        <f t="shared" si="2"/>
        <v>0.8363634758132102</v>
      </c>
      <c r="L7" s="470">
        <f>IF('Cost of Production'!AB11=0,"$0",('Cost of Production'!AB11/(1-'P &amp; L By Market Channel'!D$17)))</f>
        <v>0.5055255415087008</v>
      </c>
      <c r="M7" s="225">
        <f>'STEP 2 Sales Input Page'!G7</f>
        <v>612</v>
      </c>
      <c r="N7" s="308">
        <f>'STEP 2 Sales Input Page'!H7</f>
        <v>325</v>
      </c>
      <c r="O7" s="225">
        <f>N7*'Cost of Production'!$AB11</f>
        <v>119.65920831159</v>
      </c>
      <c r="P7" s="309">
        <f t="shared" si="3"/>
        <v>0.8044784177915196</v>
      </c>
      <c r="Q7" s="310">
        <f>'Cost of Production'!AB11/(1-'P &amp; L By Market Channel'!E$17)</f>
        <v>1.8981678998078806</v>
      </c>
      <c r="R7" s="230">
        <f>'STEP 2 Sales Input Page'!I7</f>
        <v>350</v>
      </c>
      <c r="S7" s="314">
        <f>'STEP 2 Sales Input Page'!J7</f>
        <v>175</v>
      </c>
      <c r="T7" s="230">
        <f>S7*'Cost of Production'!$AB11</f>
        <v>64.43188139854846</v>
      </c>
      <c r="U7" s="315">
        <f t="shared" si="4"/>
        <v>0.8159089102898616</v>
      </c>
      <c r="V7" s="316">
        <f>'Cost of Production'!AB11/(1-'P &amp; L By Market Channel'!F$17)</f>
        <v>-1.3019579036089663</v>
      </c>
      <c r="W7" s="235">
        <f>'STEP 2 Sales Input Page'!K7</f>
        <v>16080.25</v>
      </c>
      <c r="X7" s="236">
        <f>'STEP 2 Sales Input Page'!L7</f>
        <v>6777</v>
      </c>
      <c r="Y7" s="235">
        <f t="shared" si="0"/>
        <v>2495.170629931217</v>
      </c>
      <c r="Z7" s="320">
        <f t="shared" si="5"/>
        <v>0.8448301096107823</v>
      </c>
      <c r="AA7" s="29"/>
      <c r="AB7" s="29"/>
      <c r="AC7" s="29"/>
      <c r="AD7" s="29"/>
      <c r="AE7" s="29"/>
      <c r="AF7" s="29"/>
      <c r="AG7" s="29"/>
    </row>
    <row r="8" spans="1:33" ht="14.25">
      <c r="A8" s="175" t="str">
        <f>'STEP 2 Sales Input Page'!A8</f>
        <v>Broccoli</v>
      </c>
      <c r="B8" s="295" t="str">
        <f>'STEP 2 Sales Input Page'!B8</f>
        <v>lbs</v>
      </c>
      <c r="C8" s="182">
        <f>'STEP 2 Sales Input Page'!C8</f>
        <v>2100</v>
      </c>
      <c r="D8" s="296">
        <f>'STEP 2 Sales Input Page'!D8</f>
        <v>700</v>
      </c>
      <c r="E8" s="296">
        <f>D8*'Cost of Production'!$AB12</f>
        <v>2519.3374252103695</v>
      </c>
      <c r="F8" s="297">
        <f t="shared" si="1"/>
        <v>-0.19968448819541404</v>
      </c>
      <c r="G8" s="469">
        <f>IF('Cost of Production'!AB12=0,"$0",('Cost of Production'!AB12/(1-'P &amp; L By Market Channel'!C$17)))</f>
        <v>5.430556574743073</v>
      </c>
      <c r="H8" s="301">
        <f>'STEP 2 Sales Input Page'!E8</f>
        <v>0</v>
      </c>
      <c r="I8" s="302">
        <f>'STEP 2 Sales Input Page'!F8</f>
        <v>0</v>
      </c>
      <c r="J8" s="301">
        <f>I8*'Cost of Production'!$AB12</f>
        <v>0</v>
      </c>
      <c r="K8" s="303" t="str">
        <f t="shared" si="2"/>
        <v>$0</v>
      </c>
      <c r="L8" s="470">
        <f>IF('Cost of Production'!AB12=0,"$0",('Cost of Production'!AB12/(1-'P &amp; L By Market Channel'!D$17)))</f>
        <v>4.941611933713066</v>
      </c>
      <c r="M8" s="225">
        <f>'STEP 2 Sales Input Page'!G8</f>
        <v>0</v>
      </c>
      <c r="N8" s="308">
        <f>'STEP 2 Sales Input Page'!H8</f>
        <v>0</v>
      </c>
      <c r="O8" s="225">
        <f>N8*'Cost of Production'!$AB12</f>
        <v>0</v>
      </c>
      <c r="P8" s="309" t="str">
        <f t="shared" si="3"/>
        <v>$0</v>
      </c>
      <c r="Q8" s="310">
        <f>'Cost of Production'!AB12/(1-'P &amp; L By Market Channel'!E$17)</f>
        <v>18.55496582405668</v>
      </c>
      <c r="R8" s="230">
        <f>'STEP 2 Sales Input Page'!I8</f>
        <v>0</v>
      </c>
      <c r="S8" s="314">
        <f>'STEP 2 Sales Input Page'!J8</f>
        <v>0</v>
      </c>
      <c r="T8" s="230">
        <f>S8*'Cost of Production'!$AB12</f>
        <v>0</v>
      </c>
      <c r="U8" s="315" t="str">
        <f t="shared" si="4"/>
        <v>$0</v>
      </c>
      <c r="V8" s="316">
        <f>'Cost of Production'!AB12/(1-'P &amp; L By Market Channel'!F$17)</f>
        <v>-12.726895449169662</v>
      </c>
      <c r="W8" s="235">
        <f>'STEP 2 Sales Input Page'!K8</f>
        <v>2100</v>
      </c>
      <c r="X8" s="236">
        <f>'STEP 2 Sales Input Page'!L8</f>
        <v>700</v>
      </c>
      <c r="Y8" s="235">
        <f t="shared" si="0"/>
        <v>2519.3374252103695</v>
      </c>
      <c r="Z8" s="320">
        <f t="shared" si="5"/>
        <v>-0.19968448819541404</v>
      </c>
      <c r="AA8" s="29"/>
      <c r="AB8" s="29"/>
      <c r="AC8" s="29"/>
      <c r="AD8" s="29"/>
      <c r="AE8" s="29"/>
      <c r="AF8" s="29"/>
      <c r="AG8" s="29"/>
    </row>
    <row r="9" spans="1:33" ht="14.25">
      <c r="A9" s="175" t="str">
        <f>'STEP 2 Sales Input Page'!A9</f>
        <v>Brussels sprouts</v>
      </c>
      <c r="B9" s="295" t="str">
        <f>'STEP 2 Sales Input Page'!B9</f>
        <v>lbs</v>
      </c>
      <c r="C9" s="182">
        <f>'STEP 2 Sales Input Page'!C9</f>
        <v>1000</v>
      </c>
      <c r="D9" s="296">
        <f>'STEP 2 Sales Input Page'!D9</f>
        <v>200</v>
      </c>
      <c r="E9" s="296">
        <f>D9*'Cost of Production'!$AB13</f>
        <v>701.2637013572213</v>
      </c>
      <c r="F9" s="297">
        <f t="shared" si="1"/>
        <v>0.29873629864277873</v>
      </c>
      <c r="G9" s="469">
        <f>IF('Cost of Production'!AB13=0,"$0",('Cost of Production'!AB13/(1-'P &amp; L By Market Channel'!C$17)))</f>
        <v>5.290630219176154</v>
      </c>
      <c r="H9" s="301">
        <f>'STEP 2 Sales Input Page'!E9</f>
        <v>290</v>
      </c>
      <c r="I9" s="302">
        <f>'STEP 2 Sales Input Page'!F9</f>
        <v>58</v>
      </c>
      <c r="J9" s="301">
        <f>I9*'Cost of Production'!$AB13</f>
        <v>203.3664733935942</v>
      </c>
      <c r="K9" s="303">
        <f t="shared" si="2"/>
        <v>0.2987362986427787</v>
      </c>
      <c r="L9" s="470">
        <f>IF('Cost of Production'!AB13=0,"$0",('Cost of Production'!AB13/(1-'P &amp; L By Market Channel'!D$17)))</f>
        <v>4.814283962998908</v>
      </c>
      <c r="M9" s="225">
        <f>'STEP 2 Sales Input Page'!G9</f>
        <v>0</v>
      </c>
      <c r="N9" s="308">
        <f>'STEP 2 Sales Input Page'!H9</f>
        <v>0</v>
      </c>
      <c r="O9" s="225">
        <f>N9*'Cost of Production'!$AB13</f>
        <v>0</v>
      </c>
      <c r="P9" s="309" t="str">
        <f t="shared" si="3"/>
        <v>$0</v>
      </c>
      <c r="Q9" s="310">
        <f>'Cost of Production'!AB13/(1-'P &amp; L By Market Channel'!E$17)</f>
        <v>18.076869571914823</v>
      </c>
      <c r="R9" s="230">
        <f>'STEP 2 Sales Input Page'!I9</f>
        <v>0</v>
      </c>
      <c r="S9" s="314">
        <f>'STEP 2 Sales Input Page'!J9</f>
        <v>0</v>
      </c>
      <c r="T9" s="230">
        <f>S9*'Cost of Production'!$AB13</f>
        <v>0</v>
      </c>
      <c r="U9" s="315" t="str">
        <f t="shared" si="4"/>
        <v>$0</v>
      </c>
      <c r="V9" s="316">
        <f>'Cost of Production'!AB13/(1-'P &amp; L By Market Channel'!F$17)</f>
        <v>-12.39896808603971</v>
      </c>
      <c r="W9" s="235">
        <f>'STEP 2 Sales Input Page'!K9</f>
        <v>1290</v>
      </c>
      <c r="X9" s="236">
        <f>'STEP 2 Sales Input Page'!L9</f>
        <v>258</v>
      </c>
      <c r="Y9" s="235">
        <f t="shared" si="0"/>
        <v>904.6301747508155</v>
      </c>
      <c r="Z9" s="320">
        <f t="shared" si="5"/>
        <v>0.2987362986427787</v>
      </c>
      <c r="AA9" s="29"/>
      <c r="AB9" s="29"/>
      <c r="AC9" s="29"/>
      <c r="AD9" s="29"/>
      <c r="AE9" s="29"/>
      <c r="AF9" s="29"/>
      <c r="AG9" s="29"/>
    </row>
    <row r="10" spans="1:33" ht="14.25">
      <c r="A10" s="175" t="str">
        <f>'STEP 2 Sales Input Page'!A10</f>
        <v>Cabbage</v>
      </c>
      <c r="B10" s="295" t="str">
        <f>'STEP 2 Sales Input Page'!B10</f>
        <v>each</v>
      </c>
      <c r="C10" s="182">
        <f>'STEP 2 Sales Input Page'!C10</f>
        <v>1200</v>
      </c>
      <c r="D10" s="296">
        <f>'STEP 2 Sales Input Page'!D10</f>
        <v>800</v>
      </c>
      <c r="E10" s="296">
        <f>D10*'Cost of Production'!$AB14</f>
        <v>225.2811399497444</v>
      </c>
      <c r="F10" s="297">
        <f t="shared" si="1"/>
        <v>0.8122657167085464</v>
      </c>
      <c r="G10" s="469">
        <f>IF('Cost of Production'!AB14=0,"$0",('Cost of Production'!AB14/(1-'P &amp; L By Market Channel'!C$17)))</f>
        <v>0.42490407122235707</v>
      </c>
      <c r="H10" s="301">
        <f>'STEP 2 Sales Input Page'!E10</f>
        <v>1687</v>
      </c>
      <c r="I10" s="302">
        <f>'STEP 2 Sales Input Page'!F10</f>
        <v>964</v>
      </c>
      <c r="J10" s="301">
        <f>I10*'Cost of Production'!$AB14</f>
        <v>271.46377363944197</v>
      </c>
      <c r="K10" s="303">
        <f t="shared" si="2"/>
        <v>0.8390849000358969</v>
      </c>
      <c r="L10" s="470">
        <f>IF('Cost of Production'!AB14=0,"$0",('Cost of Production'!AB14/(1-'P &amp; L By Market Channel'!D$17)))</f>
        <v>0.38664748265420773</v>
      </c>
      <c r="M10" s="225">
        <f>'STEP 2 Sales Input Page'!G10</f>
        <v>0</v>
      </c>
      <c r="N10" s="308">
        <f>'STEP 2 Sales Input Page'!H10</f>
        <v>0</v>
      </c>
      <c r="O10" s="225">
        <f>N10*'Cost of Production'!$AB14</f>
        <v>0</v>
      </c>
      <c r="P10" s="309" t="str">
        <f t="shared" si="3"/>
        <v>$0</v>
      </c>
      <c r="Q10" s="310">
        <f>'Cost of Production'!AB14/(1-'P &amp; L By Market Channel'!E$17)</f>
        <v>1.45179972099018</v>
      </c>
      <c r="R10" s="230">
        <f>'STEP 2 Sales Input Page'!I10</f>
        <v>0</v>
      </c>
      <c r="S10" s="314">
        <f>'STEP 2 Sales Input Page'!J10</f>
        <v>0</v>
      </c>
      <c r="T10" s="230">
        <f>S10*'Cost of Production'!$AB14</f>
        <v>0</v>
      </c>
      <c r="U10" s="315" t="str">
        <f t="shared" si="4"/>
        <v>$0</v>
      </c>
      <c r="V10" s="316">
        <f>'Cost of Production'!AB14/(1-'P &amp; L By Market Channel'!F$17)</f>
        <v>-0.9957929018775252</v>
      </c>
      <c r="W10" s="235">
        <f>'STEP 2 Sales Input Page'!K10</f>
        <v>2887</v>
      </c>
      <c r="X10" s="236">
        <f>'STEP 2 Sales Input Page'!L10</f>
        <v>1764</v>
      </c>
      <c r="Y10" s="235">
        <f t="shared" si="0"/>
        <v>496.74491358918635</v>
      </c>
      <c r="Z10" s="320">
        <f t="shared" si="5"/>
        <v>0.8279373350920726</v>
      </c>
      <c r="AA10" s="29"/>
      <c r="AB10" s="29"/>
      <c r="AC10" s="29"/>
      <c r="AD10" s="29"/>
      <c r="AE10" s="29"/>
      <c r="AF10" s="29"/>
      <c r="AG10" s="29"/>
    </row>
    <row r="11" spans="1:33" ht="14.25">
      <c r="A11" s="175" t="str">
        <f>'STEP 2 Sales Input Page'!A11</f>
        <v>Cantaloupe</v>
      </c>
      <c r="B11" s="295" t="str">
        <f>'STEP 2 Sales Input Page'!B11</f>
        <v>each</v>
      </c>
      <c r="C11" s="182">
        <f>'STEP 2 Sales Input Page'!C11</f>
        <v>600</v>
      </c>
      <c r="D11" s="296">
        <f>'STEP 2 Sales Input Page'!D11</f>
        <v>200</v>
      </c>
      <c r="E11" s="296">
        <f>D11*'Cost of Production'!$AB15</f>
        <v>419.19276883427693</v>
      </c>
      <c r="F11" s="297">
        <f t="shared" si="1"/>
        <v>0.30134538527620514</v>
      </c>
      <c r="G11" s="469">
        <f>IF('Cost of Production'!AB15=0,"$0",('Cost of Production'!AB15/(1-'P &amp; L By Market Channel'!C$17)))</f>
        <v>3.162567699087298</v>
      </c>
      <c r="H11" s="301">
        <f>'STEP 2 Sales Input Page'!E11</f>
        <v>129</v>
      </c>
      <c r="I11" s="302">
        <f>'STEP 2 Sales Input Page'!F11</f>
        <v>43</v>
      </c>
      <c r="J11" s="301">
        <f>I11*'Cost of Production'!$AB15</f>
        <v>90.12644529936954</v>
      </c>
      <c r="K11" s="303">
        <f t="shared" si="2"/>
        <v>0.30134538527620514</v>
      </c>
      <c r="L11" s="470">
        <f>IF('Cost of Production'!AB15=0,"$0",('Cost of Production'!AB15/(1-'P &amp; L By Market Channel'!D$17)))</f>
        <v>2.877823307406507</v>
      </c>
      <c r="M11" s="225">
        <f>'STEP 2 Sales Input Page'!G11</f>
        <v>0</v>
      </c>
      <c r="N11" s="308">
        <f>'STEP 2 Sales Input Page'!H11</f>
        <v>0</v>
      </c>
      <c r="O11" s="225">
        <f>N11*'Cost of Production'!$AB15</f>
        <v>0</v>
      </c>
      <c r="P11" s="309" t="str">
        <f t="shared" si="3"/>
        <v>$0</v>
      </c>
      <c r="Q11" s="310">
        <f>'Cost of Production'!AB15/(1-'P &amp; L By Market Channel'!E$17)</f>
        <v>10.805768205371598</v>
      </c>
      <c r="R11" s="230">
        <f>'STEP 2 Sales Input Page'!I11</f>
        <v>0</v>
      </c>
      <c r="S11" s="314">
        <f>'STEP 2 Sales Input Page'!J11</f>
        <v>0</v>
      </c>
      <c r="T11" s="230">
        <f>S11*'Cost of Production'!$AB15</f>
        <v>0</v>
      </c>
      <c r="U11" s="315" t="str">
        <f t="shared" si="4"/>
        <v>$0</v>
      </c>
      <c r="V11" s="316">
        <f>'Cost of Production'!AB15/(1-'P &amp; L By Market Channel'!F$17)</f>
        <v>-7.411702263521556</v>
      </c>
      <c r="W11" s="235">
        <f>'STEP 2 Sales Input Page'!K11</f>
        <v>729</v>
      </c>
      <c r="X11" s="236">
        <f>'STEP 2 Sales Input Page'!L11</f>
        <v>243</v>
      </c>
      <c r="Y11" s="235">
        <f t="shared" si="0"/>
        <v>509.3192141336465</v>
      </c>
      <c r="Z11" s="320">
        <f t="shared" si="5"/>
        <v>0.3013453852762051</v>
      </c>
      <c r="AA11" s="29"/>
      <c r="AB11" s="29"/>
      <c r="AC11" s="29"/>
      <c r="AD11" s="29"/>
      <c r="AE11" s="29"/>
      <c r="AF11" s="29"/>
      <c r="AG11" s="29"/>
    </row>
    <row r="12" spans="1:33" ht="14.25">
      <c r="A12" s="175" t="str">
        <f>'STEP 2 Sales Input Page'!A12</f>
        <v>Carrots</v>
      </c>
      <c r="B12" s="295" t="str">
        <f>'STEP 2 Sales Input Page'!B12</f>
        <v>lbs</v>
      </c>
      <c r="C12" s="182">
        <f>'STEP 2 Sales Input Page'!C12</f>
        <v>3000</v>
      </c>
      <c r="D12" s="296">
        <f>'STEP 2 Sales Input Page'!D12</f>
        <v>1500</v>
      </c>
      <c r="E12" s="296">
        <f>D12*'Cost of Production'!$AB16</f>
        <v>2226.86588713536</v>
      </c>
      <c r="F12" s="297">
        <f t="shared" si="1"/>
        <v>0.25771137095488</v>
      </c>
      <c r="G12" s="469">
        <f>IF('Cost of Production'!AB16=0,"$0",('Cost of Production'!AB16/(1-'P &amp; L By Market Channel'!C$17)))</f>
        <v>2.240055856064599</v>
      </c>
      <c r="H12" s="301">
        <f>'STEP 2 Sales Input Page'!E12</f>
        <v>1552</v>
      </c>
      <c r="I12" s="302">
        <f>'STEP 2 Sales Input Page'!F12</f>
        <v>776</v>
      </c>
      <c r="J12" s="301">
        <f>I12*'Cost of Production'!$AB16</f>
        <v>1152.0319522780262</v>
      </c>
      <c r="K12" s="303">
        <f t="shared" si="2"/>
        <v>0.25771137095488</v>
      </c>
      <c r="L12" s="470">
        <f>IF('Cost of Production'!AB16=0,"$0",('Cost of Production'!AB16/(1-'P &amp; L By Market Channel'!D$17)))</f>
        <v>2.038370579177029</v>
      </c>
      <c r="M12" s="225">
        <f>'STEP 2 Sales Input Page'!G12</f>
        <v>0</v>
      </c>
      <c r="N12" s="308">
        <f>'STEP 2 Sales Input Page'!H12</f>
        <v>0</v>
      </c>
      <c r="O12" s="225">
        <f>N12*'Cost of Production'!$AB16</f>
        <v>0</v>
      </c>
      <c r="P12" s="309" t="str">
        <f t="shared" si="3"/>
        <v>$0</v>
      </c>
      <c r="Q12" s="310">
        <f>'Cost of Production'!AB16/(1-'P &amp; L By Market Channel'!E$17)</f>
        <v>7.653756899719459</v>
      </c>
      <c r="R12" s="230">
        <f>'STEP 2 Sales Input Page'!I12</f>
        <v>0</v>
      </c>
      <c r="S12" s="314">
        <f>'STEP 2 Sales Input Page'!J12</f>
        <v>0</v>
      </c>
      <c r="T12" s="230">
        <f>S12*'Cost of Production'!$AB16</f>
        <v>0</v>
      </c>
      <c r="U12" s="315" t="str">
        <f t="shared" si="4"/>
        <v>$0</v>
      </c>
      <c r="V12" s="316">
        <f>'Cost of Production'!AB16/(1-'P &amp; L By Market Channel'!F$17)</f>
        <v>-5.249730168179529</v>
      </c>
      <c r="W12" s="235">
        <f>'STEP 2 Sales Input Page'!K12</f>
        <v>4552</v>
      </c>
      <c r="X12" s="236">
        <f>'STEP 2 Sales Input Page'!L12</f>
        <v>2276</v>
      </c>
      <c r="Y12" s="235">
        <f t="shared" si="0"/>
        <v>3378.8978394133865</v>
      </c>
      <c r="Z12" s="320">
        <f t="shared" si="5"/>
        <v>0.25771137095487995</v>
      </c>
      <c r="AA12" s="29"/>
      <c r="AB12" s="29"/>
      <c r="AC12" s="29"/>
      <c r="AD12" s="29"/>
      <c r="AE12" s="29"/>
      <c r="AF12" s="29"/>
      <c r="AG12" s="29"/>
    </row>
    <row r="13" spans="1:33" ht="14.25">
      <c r="A13" s="175" t="str">
        <f>'STEP 2 Sales Input Page'!A13</f>
        <v>Cauliflower</v>
      </c>
      <c r="B13" s="295" t="str">
        <f>'STEP 2 Sales Input Page'!B13</f>
        <v>lbs</v>
      </c>
      <c r="C13" s="182">
        <f>'STEP 2 Sales Input Page'!C13</f>
        <v>1751</v>
      </c>
      <c r="D13" s="296">
        <f>'STEP 2 Sales Input Page'!D13</f>
        <v>875</v>
      </c>
      <c r="E13" s="296">
        <f>D13*'Cost of Production'!$AB17</f>
        <v>1410.0950947211056</v>
      </c>
      <c r="F13" s="297">
        <f t="shared" si="1"/>
        <v>0.1946915507018243</v>
      </c>
      <c r="G13" s="469">
        <f>IF('Cost of Production'!AB17=0,"$0",('Cost of Production'!AB17/(1-'P &amp; L By Market Channel'!C$17)))</f>
        <v>2.4316238423715655</v>
      </c>
      <c r="H13" s="301">
        <f>'STEP 2 Sales Input Page'!E13</f>
        <v>1272</v>
      </c>
      <c r="I13" s="302">
        <f>'STEP 2 Sales Input Page'!F13</f>
        <v>636</v>
      </c>
      <c r="J13" s="301">
        <f>I13*'Cost of Production'!$AB17</f>
        <v>1024.937691705855</v>
      </c>
      <c r="K13" s="303">
        <f t="shared" si="2"/>
        <v>0.1942313744450825</v>
      </c>
      <c r="L13" s="470">
        <f>IF('Cost of Production'!AB17=0,"$0",('Cost of Production'!AB17/(1-'P &amp; L By Market Channel'!D$17)))</f>
        <v>2.2126905838068813</v>
      </c>
      <c r="M13" s="225">
        <f>'STEP 2 Sales Input Page'!G13</f>
        <v>0</v>
      </c>
      <c r="N13" s="308">
        <f>'STEP 2 Sales Input Page'!H13</f>
        <v>0</v>
      </c>
      <c r="O13" s="225">
        <f>N13*'Cost of Production'!$AB17</f>
        <v>0</v>
      </c>
      <c r="P13" s="309" t="str">
        <f t="shared" si="3"/>
        <v>$0</v>
      </c>
      <c r="Q13" s="310">
        <f>'Cost of Production'!AB17/(1-'P &amp; L By Market Channel'!E$17)</f>
        <v>8.308300755397326</v>
      </c>
      <c r="R13" s="230">
        <f>'STEP 2 Sales Input Page'!I13</f>
        <v>0</v>
      </c>
      <c r="S13" s="314">
        <f>'STEP 2 Sales Input Page'!J13</f>
        <v>0</v>
      </c>
      <c r="T13" s="230">
        <f>S13*'Cost of Production'!$AB17</f>
        <v>0</v>
      </c>
      <c r="U13" s="315" t="str">
        <f t="shared" si="4"/>
        <v>$0</v>
      </c>
      <c r="V13" s="316">
        <f>'Cost of Production'!AB17/(1-'P &amp; L By Market Channel'!F$17)</f>
        <v>-5.698683364703786</v>
      </c>
      <c r="W13" s="235">
        <f>'STEP 2 Sales Input Page'!K13</f>
        <v>3023</v>
      </c>
      <c r="X13" s="236">
        <f>'STEP 2 Sales Input Page'!L13</f>
        <v>1511</v>
      </c>
      <c r="Y13" s="235">
        <f t="shared" si="0"/>
        <v>2435.0327864269607</v>
      </c>
      <c r="Z13" s="320">
        <f t="shared" si="5"/>
        <v>0.19449792046742947</v>
      </c>
      <c r="AA13" s="29"/>
      <c r="AB13" s="29"/>
      <c r="AC13" s="29"/>
      <c r="AD13" s="29"/>
      <c r="AE13" s="29"/>
      <c r="AF13" s="29"/>
      <c r="AG13" s="29"/>
    </row>
    <row r="14" spans="1:33" ht="14.25">
      <c r="A14" s="175" t="str">
        <f>'STEP 2 Sales Input Page'!A14</f>
        <v>Celery</v>
      </c>
      <c r="B14" s="295" t="str">
        <f>'STEP 2 Sales Input Page'!B14</f>
        <v>lbs</v>
      </c>
      <c r="C14" s="182">
        <f>'STEP 2 Sales Input Page'!C14</f>
        <v>900</v>
      </c>
      <c r="D14" s="296">
        <f>'STEP 2 Sales Input Page'!D14</f>
        <v>720</v>
      </c>
      <c r="E14" s="296">
        <f>D14*'Cost of Production'!$AB18</f>
        <v>1035.8299378737788</v>
      </c>
      <c r="F14" s="297">
        <f t="shared" si="1"/>
        <v>-0.15092215319308758</v>
      </c>
      <c r="G14" s="469">
        <f>IF('Cost of Production'!AB18=0,"$0",('Cost of Production'!AB18/(1-'P &amp; L By Market Channel'!C$17)))</f>
        <v>2.1707609818595426</v>
      </c>
      <c r="H14" s="301">
        <f>'STEP 2 Sales Input Page'!E14</f>
        <v>410</v>
      </c>
      <c r="I14" s="302">
        <f>'STEP 2 Sales Input Page'!F14</f>
        <v>328</v>
      </c>
      <c r="J14" s="301">
        <f>I14*'Cost of Production'!$AB18</f>
        <v>471.87808280916585</v>
      </c>
      <c r="K14" s="303">
        <f t="shared" si="2"/>
        <v>-0.15092215319308744</v>
      </c>
      <c r="L14" s="470">
        <f>IF('Cost of Production'!AB18=0,"$0",('Cost of Production'!AB18/(1-'P &amp; L By Market Channel'!D$17)))</f>
        <v>1.9753147261343686</v>
      </c>
      <c r="M14" s="225">
        <f>'STEP 2 Sales Input Page'!G14</f>
        <v>0</v>
      </c>
      <c r="N14" s="308">
        <f>'STEP 2 Sales Input Page'!H14</f>
        <v>0</v>
      </c>
      <c r="O14" s="225">
        <f>N14*'Cost of Production'!$AB18</f>
        <v>0</v>
      </c>
      <c r="P14" s="309" t="str">
        <f t="shared" si="3"/>
        <v>$0</v>
      </c>
      <c r="Q14" s="310">
        <f>'Cost of Production'!AB18/(1-'P &amp; L By Market Channel'!E$17)</f>
        <v>7.416992213639753</v>
      </c>
      <c r="R14" s="230">
        <f>'STEP 2 Sales Input Page'!I14</f>
        <v>0</v>
      </c>
      <c r="S14" s="314">
        <f>'STEP 2 Sales Input Page'!J14</f>
        <v>0</v>
      </c>
      <c r="T14" s="230">
        <f>S14*'Cost of Production'!$AB18</f>
        <v>0</v>
      </c>
      <c r="U14" s="315" t="str">
        <f t="shared" si="4"/>
        <v>$0</v>
      </c>
      <c r="V14" s="316">
        <f>'Cost of Production'!AB18/(1-'P &amp; L By Market Channel'!F$17)</f>
        <v>-5.0873327035673785</v>
      </c>
      <c r="W14" s="235">
        <f>'STEP 2 Sales Input Page'!K14</f>
        <v>1310</v>
      </c>
      <c r="X14" s="236">
        <f>'STEP 2 Sales Input Page'!L14</f>
        <v>1048</v>
      </c>
      <c r="Y14" s="235">
        <f t="shared" si="0"/>
        <v>1507.7080206829446</v>
      </c>
      <c r="Z14" s="320">
        <f t="shared" si="5"/>
        <v>-0.1509221531930875</v>
      </c>
      <c r="AA14" s="29"/>
      <c r="AB14" s="29"/>
      <c r="AC14" s="29"/>
      <c r="AD14" s="29"/>
      <c r="AE14" s="29"/>
      <c r="AF14" s="29"/>
      <c r="AG14" s="29"/>
    </row>
    <row r="15" spans="1:33" ht="14.25">
      <c r="A15" s="175" t="str">
        <f>'STEP 2 Sales Input Page'!A15</f>
        <v>Celery root</v>
      </c>
      <c r="B15" s="295" t="str">
        <f>'STEP 2 Sales Input Page'!B15</f>
        <v>lbs</v>
      </c>
      <c r="C15" s="182">
        <f>'STEP 2 Sales Input Page'!C15</f>
        <v>342</v>
      </c>
      <c r="D15" s="296">
        <f>'STEP 2 Sales Input Page'!D15</f>
        <v>225</v>
      </c>
      <c r="E15" s="296">
        <f>D15*'Cost of Production'!$AB19</f>
        <v>865.0515295315229</v>
      </c>
      <c r="F15" s="297">
        <f t="shared" si="1"/>
        <v>-1.5293904372266751</v>
      </c>
      <c r="G15" s="469">
        <f>IF('Cost of Production'!AB19=0,"$0",('Cost of Production'!AB19/(1-'P &amp; L By Market Channel'!C$17)))</f>
        <v>5.801168825715157</v>
      </c>
      <c r="H15" s="301">
        <f>'STEP 2 Sales Input Page'!E15</f>
        <v>70</v>
      </c>
      <c r="I15" s="302">
        <f>'STEP 2 Sales Input Page'!F15</f>
        <v>46</v>
      </c>
      <c r="J15" s="301">
        <f>I15*'Cost of Production'!$AB19</f>
        <v>176.8549793708891</v>
      </c>
      <c r="K15" s="303">
        <f t="shared" si="2"/>
        <v>-1.526499705298416</v>
      </c>
      <c r="L15" s="470">
        <f>IF('Cost of Production'!AB19=0,"$0",('Cost of Production'!AB19/(1-'P &amp; L By Market Channel'!D$17)))</f>
        <v>5.278855804940125</v>
      </c>
      <c r="M15" s="225">
        <f>'STEP 2 Sales Input Page'!G15</f>
        <v>285</v>
      </c>
      <c r="N15" s="308">
        <f>'STEP 2 Sales Input Page'!H15</f>
        <v>200</v>
      </c>
      <c r="O15" s="225">
        <f>N15*'Cost of Production'!$AB19</f>
        <v>768.9346929169093</v>
      </c>
      <c r="P15" s="309">
        <f t="shared" si="3"/>
        <v>-1.6980164663751203</v>
      </c>
      <c r="Q15" s="310">
        <f>'Cost of Production'!AB19/(1-'P &amp; L By Market Channel'!E$17)</f>
        <v>19.821262852016304</v>
      </c>
      <c r="R15" s="230">
        <f>'STEP 2 Sales Input Page'!I15</f>
        <v>112</v>
      </c>
      <c r="S15" s="314">
        <f>'STEP 2 Sales Input Page'!J15</f>
        <v>75</v>
      </c>
      <c r="T15" s="230">
        <f>S15*'Cost of Production'!$AB19</f>
        <v>288.35050984384094</v>
      </c>
      <c r="U15" s="315">
        <f t="shared" si="4"/>
        <v>-1.5745581236057227</v>
      </c>
      <c r="V15" s="316">
        <f>'Cost of Production'!AB19/(1-'P &amp; L By Market Channel'!F$17)</f>
        <v>-13.595451610105394</v>
      </c>
      <c r="W15" s="235">
        <f>'STEP 2 Sales Input Page'!K15</f>
        <v>809</v>
      </c>
      <c r="X15" s="236">
        <f>'STEP 2 Sales Input Page'!L15</f>
        <v>546</v>
      </c>
      <c r="Y15" s="235">
        <f t="shared" si="0"/>
        <v>2099.191711663162</v>
      </c>
      <c r="Z15" s="320">
        <f t="shared" si="5"/>
        <v>-1.5947981602758494</v>
      </c>
      <c r="AA15" s="29"/>
      <c r="AB15" s="29"/>
      <c r="AC15" s="29"/>
      <c r="AD15" s="29"/>
      <c r="AE15" s="29"/>
      <c r="AF15" s="29"/>
      <c r="AG15" s="29"/>
    </row>
    <row r="16" spans="1:33" ht="14.25">
      <c r="A16" s="175" t="str">
        <f>'STEP 2 Sales Input Page'!A16</f>
        <v>Chard</v>
      </c>
      <c r="B16" s="295" t="str">
        <f>'STEP 2 Sales Input Page'!B16</f>
        <v>bunch</v>
      </c>
      <c r="C16" s="182">
        <f>'STEP 2 Sales Input Page'!C16</f>
        <v>2450</v>
      </c>
      <c r="D16" s="296">
        <f>'STEP 2 Sales Input Page'!D16</f>
        <v>1200</v>
      </c>
      <c r="E16" s="296">
        <f>D16*'Cost of Production'!$AB20</f>
        <v>921.4078459321469</v>
      </c>
      <c r="F16" s="297">
        <f t="shared" si="1"/>
        <v>0.6239151649256544</v>
      </c>
      <c r="G16" s="469">
        <f>IF('Cost of Production'!AB20=0,"$0",('Cost of Production'!AB20/(1-'P &amp; L By Market Channel'!C$17)))</f>
        <v>1.1585818060642785</v>
      </c>
      <c r="H16" s="301">
        <f>'STEP 2 Sales Input Page'!E16</f>
        <v>200</v>
      </c>
      <c r="I16" s="302">
        <f>'STEP 2 Sales Input Page'!F16</f>
        <v>100</v>
      </c>
      <c r="J16" s="301">
        <f>I16*'Cost of Production'!$AB20</f>
        <v>76.78398716101223</v>
      </c>
      <c r="K16" s="303">
        <f t="shared" si="2"/>
        <v>0.6160800641949389</v>
      </c>
      <c r="L16" s="470">
        <f>IF('Cost of Production'!AB20=0,"$0",('Cost of Production'!AB20/(1-'P &amp; L By Market Channel'!D$17)))</f>
        <v>1.0542679374076764</v>
      </c>
      <c r="M16" s="225">
        <f>'STEP 2 Sales Input Page'!G16</f>
        <v>4165</v>
      </c>
      <c r="N16" s="308">
        <f>'STEP 2 Sales Input Page'!H16</f>
        <v>2380</v>
      </c>
      <c r="O16" s="225">
        <f>N16*'Cost of Production'!$AB20</f>
        <v>1827.4588944320913</v>
      </c>
      <c r="P16" s="309">
        <f t="shared" si="3"/>
        <v>0.56123435907993</v>
      </c>
      <c r="Q16" s="310">
        <f>'Cost of Production'!AB20/(1-'P &amp; L By Market Channel'!E$17)</f>
        <v>3.9586082052581557</v>
      </c>
      <c r="R16" s="230">
        <f>'STEP 2 Sales Input Page'!I16</f>
        <v>20</v>
      </c>
      <c r="S16" s="314">
        <f>'STEP 2 Sales Input Page'!J16</f>
        <v>24</v>
      </c>
      <c r="T16" s="230">
        <f>S16*'Cost of Production'!$AB20</f>
        <v>18.428156918642937</v>
      </c>
      <c r="U16" s="315">
        <f t="shared" si="4"/>
        <v>0.07859215406785314</v>
      </c>
      <c r="V16" s="316">
        <f>'Cost of Production'!AB20/(1-'P &amp; L By Market Channel'!F$17)</f>
        <v>-2.7152188384646094</v>
      </c>
      <c r="W16" s="235">
        <f>'STEP 2 Sales Input Page'!K16</f>
        <v>6835</v>
      </c>
      <c r="X16" s="236">
        <f>'STEP 2 Sales Input Page'!L16</f>
        <v>3704</v>
      </c>
      <c r="Y16" s="235">
        <f t="shared" si="0"/>
        <v>2844.0788844438935</v>
      </c>
      <c r="Z16" s="320">
        <f t="shared" si="5"/>
        <v>0.5838948230513689</v>
      </c>
      <c r="AA16" s="29"/>
      <c r="AB16" s="29"/>
      <c r="AC16" s="29"/>
      <c r="AD16" s="29"/>
      <c r="AE16" s="29"/>
      <c r="AF16" s="29"/>
      <c r="AG16" s="29"/>
    </row>
    <row r="17" spans="1:33" ht="14.25">
      <c r="A17" s="175" t="str">
        <f>'STEP 2 Sales Input Page'!A17</f>
        <v>Collard Greens</v>
      </c>
      <c r="B17" s="295" t="str">
        <f>'STEP 2 Sales Input Page'!B17</f>
        <v>lbs</v>
      </c>
      <c r="C17" s="182">
        <f>'STEP 2 Sales Input Page'!C17</f>
        <v>1712</v>
      </c>
      <c r="D17" s="296">
        <f>'STEP 2 Sales Input Page'!D17</f>
        <v>856</v>
      </c>
      <c r="E17" s="296">
        <f>D17*'Cost of Production'!$AB21</f>
        <v>885.2841909396263</v>
      </c>
      <c r="F17" s="297">
        <f t="shared" si="1"/>
        <v>0.48289474828292855</v>
      </c>
      <c r="G17" s="469">
        <f>IF('Cost of Production'!AB21=0,"$0",('Cost of Production'!AB21/(1-'P &amp; L By Market Channel'!C$17)))</f>
        <v>1.56050436714985</v>
      </c>
      <c r="H17" s="301">
        <f>'STEP 2 Sales Input Page'!E17</f>
        <v>2388</v>
      </c>
      <c r="I17" s="302">
        <f>'STEP 2 Sales Input Page'!F17</f>
        <v>1194</v>
      </c>
      <c r="J17" s="301">
        <f>I17*'Cost of Production'!$AB21</f>
        <v>1234.8473411003665</v>
      </c>
      <c r="K17" s="303">
        <f t="shared" si="2"/>
        <v>0.4828947482829286</v>
      </c>
      <c r="L17" s="470">
        <f>IF('Cost of Production'!AB21=0,"$0",('Cost of Production'!AB21/(1-'P &amp; L By Market Channel'!D$17)))</f>
        <v>1.4200030691483756</v>
      </c>
      <c r="M17" s="225">
        <f>'STEP 2 Sales Input Page'!G17</f>
        <v>997.5</v>
      </c>
      <c r="N17" s="308">
        <f>'STEP 2 Sales Input Page'!H17</f>
        <v>700</v>
      </c>
      <c r="O17" s="225">
        <f>N17*'Cost of Production'!$AB21</f>
        <v>723.9473524039</v>
      </c>
      <c r="P17" s="309">
        <f t="shared" si="3"/>
        <v>0.2742382432041102</v>
      </c>
      <c r="Q17" s="310">
        <f>'Cost of Production'!AB21/(1-'P &amp; L By Market Channel'!E$17)</f>
        <v>5.33188537900953</v>
      </c>
      <c r="R17" s="230">
        <f>'STEP 2 Sales Input Page'!I17</f>
        <v>0</v>
      </c>
      <c r="S17" s="314">
        <f>'STEP 2 Sales Input Page'!J17</f>
        <v>0</v>
      </c>
      <c r="T17" s="230">
        <f>S17*'Cost of Production'!$AB21</f>
        <v>0</v>
      </c>
      <c r="U17" s="315" t="str">
        <f t="shared" si="4"/>
        <v>$0</v>
      </c>
      <c r="V17" s="316">
        <f>'Cost of Production'!AB21/(1-'P &amp; L By Market Channel'!F$17)</f>
        <v>-3.6571529373356046</v>
      </c>
      <c r="W17" s="235">
        <f>'STEP 2 Sales Input Page'!K17</f>
        <v>5097.5</v>
      </c>
      <c r="X17" s="236">
        <f>'STEP 2 Sales Input Page'!L17</f>
        <v>2750</v>
      </c>
      <c r="Y17" s="235">
        <f t="shared" si="0"/>
        <v>2844.078884443893</v>
      </c>
      <c r="Z17" s="320">
        <f t="shared" si="5"/>
        <v>0.4420639755872696</v>
      </c>
      <c r="AA17" s="29"/>
      <c r="AB17" s="29"/>
      <c r="AC17" s="29"/>
      <c r="AD17" s="29"/>
      <c r="AE17" s="29"/>
      <c r="AF17" s="29"/>
      <c r="AG17" s="29"/>
    </row>
    <row r="18" spans="1:33" ht="14.25">
      <c r="A18" s="175" t="str">
        <f>'STEP 2 Sales Input Page'!A18</f>
        <v>Cucumbers</v>
      </c>
      <c r="B18" s="295" t="str">
        <f>'STEP 2 Sales Input Page'!B18</f>
        <v>lbs</v>
      </c>
      <c r="C18" s="182">
        <f>'STEP 2 Sales Input Page'!C18</f>
        <v>1840</v>
      </c>
      <c r="D18" s="296">
        <f>'STEP 2 Sales Input Page'!D18</f>
        <v>1600</v>
      </c>
      <c r="E18" s="296">
        <f>D18*'Cost of Production'!$AB22</f>
        <v>1057.1828233310455</v>
      </c>
      <c r="F18" s="297">
        <f t="shared" si="1"/>
        <v>0.42544411775486657</v>
      </c>
      <c r="G18" s="469">
        <f>IF('Cost of Production'!AB22=0,"$0",('Cost of Production'!AB22/(1-'P &amp; L By Market Channel'!C$17)))</f>
        <v>0.9969793427002249</v>
      </c>
      <c r="H18" s="301">
        <f>'STEP 2 Sales Input Page'!E18</f>
        <v>431</v>
      </c>
      <c r="I18" s="302">
        <f>'STEP 2 Sales Input Page'!F18</f>
        <v>375</v>
      </c>
      <c r="J18" s="301">
        <f>I18*'Cost of Production'!$AB22</f>
        <v>247.7772242182138</v>
      </c>
      <c r="K18" s="303">
        <f t="shared" si="2"/>
        <v>0.4251108486816385</v>
      </c>
      <c r="L18" s="470">
        <f>IF('Cost of Production'!AB22=0,"$0",('Cost of Production'!AB22/(1-'P &amp; L By Market Channel'!D$17)))</f>
        <v>0.9072154851431463</v>
      </c>
      <c r="M18" s="225">
        <f>'STEP 2 Sales Input Page'!G18</f>
        <v>0</v>
      </c>
      <c r="N18" s="308">
        <f>'STEP 2 Sales Input Page'!H18</f>
        <v>0</v>
      </c>
      <c r="O18" s="225">
        <f>N18*'Cost of Production'!$AB22</f>
        <v>0</v>
      </c>
      <c r="P18" s="309" t="str">
        <f t="shared" si="3"/>
        <v>$0</v>
      </c>
      <c r="Q18" s="310">
        <f>'Cost of Production'!AB22/(1-'P &amp; L By Market Channel'!E$17)</f>
        <v>3.40644966615938</v>
      </c>
      <c r="R18" s="230">
        <f>'STEP 2 Sales Input Page'!I18</f>
        <v>0</v>
      </c>
      <c r="S18" s="314">
        <f>'STEP 2 Sales Input Page'!J18</f>
        <v>0</v>
      </c>
      <c r="T18" s="230">
        <f>S18*'Cost of Production'!$AB22</f>
        <v>0</v>
      </c>
      <c r="U18" s="315" t="str">
        <f t="shared" si="4"/>
        <v>$0</v>
      </c>
      <c r="V18" s="316">
        <f>'Cost of Production'!AB22/(1-'P &amp; L By Market Channel'!F$17)</f>
        <v>-2.336491975526093</v>
      </c>
      <c r="W18" s="235">
        <f>'STEP 2 Sales Input Page'!K18</f>
        <v>2271</v>
      </c>
      <c r="X18" s="236">
        <f>'STEP 2 Sales Input Page'!L18</f>
        <v>1975</v>
      </c>
      <c r="Y18" s="235">
        <f t="shared" si="0"/>
        <v>1304.9600475492593</v>
      </c>
      <c r="Z18" s="320">
        <f t="shared" si="5"/>
        <v>0.42538086853841506</v>
      </c>
      <c r="AA18" s="29"/>
      <c r="AB18" s="29"/>
      <c r="AC18" s="29"/>
      <c r="AD18" s="29"/>
      <c r="AE18" s="29"/>
      <c r="AF18" s="29"/>
      <c r="AG18" s="29"/>
    </row>
    <row r="19" spans="1:33" ht="14.25">
      <c r="A19" s="175" t="str">
        <f>'STEP 2 Sales Input Page'!A19</f>
        <v>Eggplant</v>
      </c>
      <c r="B19" s="295" t="str">
        <f>'STEP 2 Sales Input Page'!B19</f>
        <v>lbs</v>
      </c>
      <c r="C19" s="182">
        <f>'STEP 2 Sales Input Page'!C19</f>
        <v>2000</v>
      </c>
      <c r="D19" s="296">
        <f>'STEP 2 Sales Input Page'!D19</f>
        <v>800</v>
      </c>
      <c r="E19" s="296">
        <f>D19*'Cost of Production'!$AB23</f>
        <v>524.9147195969233</v>
      </c>
      <c r="F19" s="297">
        <f t="shared" si="1"/>
        <v>0.7375426402015384</v>
      </c>
      <c r="G19" s="469">
        <f>IF('Cost of Production'!AB23=0,"$0",('Cost of Production'!AB23/(1-'P &amp; L By Market Channel'!C$17)))</f>
        <v>0.9900447123582115</v>
      </c>
      <c r="H19" s="301">
        <f>'STEP 2 Sales Input Page'!E19</f>
        <v>1063</v>
      </c>
      <c r="I19" s="302">
        <f>'STEP 2 Sales Input Page'!F19</f>
        <v>425</v>
      </c>
      <c r="J19" s="301">
        <f>I19*'Cost of Production'!$AB23</f>
        <v>278.86094478586546</v>
      </c>
      <c r="K19" s="303">
        <f t="shared" si="2"/>
        <v>0.7376660914526194</v>
      </c>
      <c r="L19" s="470">
        <f>IF('Cost of Production'!AB23=0,"$0",('Cost of Production'!AB23/(1-'P &amp; L By Market Channel'!D$17)))</f>
        <v>0.900905219964553</v>
      </c>
      <c r="M19" s="225">
        <f>'STEP 2 Sales Input Page'!G19</f>
        <v>0</v>
      </c>
      <c r="N19" s="308">
        <f>'STEP 2 Sales Input Page'!H19</f>
        <v>0</v>
      </c>
      <c r="O19" s="225">
        <f>N19*'Cost of Production'!$AB23</f>
        <v>0</v>
      </c>
      <c r="P19" s="309" t="str">
        <f t="shared" si="3"/>
        <v>$0</v>
      </c>
      <c r="Q19" s="310">
        <f>'Cost of Production'!AB23/(1-'P &amp; L By Market Channel'!E$17)</f>
        <v>3.3827556253686137</v>
      </c>
      <c r="R19" s="230">
        <f>'STEP 2 Sales Input Page'!I19</f>
        <v>0</v>
      </c>
      <c r="S19" s="314">
        <f>'STEP 2 Sales Input Page'!J19</f>
        <v>0</v>
      </c>
      <c r="T19" s="230">
        <f>S19*'Cost of Production'!$AB23</f>
        <v>0</v>
      </c>
      <c r="U19" s="315" t="str">
        <f t="shared" si="4"/>
        <v>$0</v>
      </c>
      <c r="V19" s="316">
        <f>'Cost of Production'!AB23/(1-'P &amp; L By Market Channel'!F$17)</f>
        <v>-2.3202401762626588</v>
      </c>
      <c r="W19" s="235">
        <f>'STEP 2 Sales Input Page'!K19</f>
        <v>3063</v>
      </c>
      <c r="X19" s="236">
        <f>'STEP 2 Sales Input Page'!L19</f>
        <v>1225</v>
      </c>
      <c r="Y19" s="235">
        <f t="shared" si="0"/>
        <v>803.7756643827888</v>
      </c>
      <c r="Z19" s="320">
        <f t="shared" si="5"/>
        <v>0.737585483387924</v>
      </c>
      <c r="AA19" s="29"/>
      <c r="AB19" s="29"/>
      <c r="AC19" s="29"/>
      <c r="AD19" s="29"/>
      <c r="AE19" s="29"/>
      <c r="AF19" s="29"/>
      <c r="AG19" s="29"/>
    </row>
    <row r="20" spans="1:33" ht="14.25">
      <c r="A20" s="175" t="str">
        <f>'STEP 2 Sales Input Page'!A20</f>
        <v>Fennel</v>
      </c>
      <c r="B20" s="295" t="str">
        <f>'STEP 2 Sales Input Page'!B20</f>
        <v>lbs</v>
      </c>
      <c r="C20" s="182">
        <f>'STEP 2 Sales Input Page'!C20</f>
        <v>980</v>
      </c>
      <c r="D20" s="296">
        <f>'STEP 2 Sales Input Page'!D20</f>
        <v>467</v>
      </c>
      <c r="E20" s="296">
        <f>D20*'Cost of Production'!$AB24</f>
        <v>1712.4132521698193</v>
      </c>
      <c r="F20" s="297">
        <f t="shared" si="1"/>
        <v>-0.7473604613977748</v>
      </c>
      <c r="G20" s="469">
        <f>IF('Cost of Production'!AB24=0,"$0",('Cost of Production'!AB24/(1-'P &amp; L By Market Channel'!C$17)))</f>
        <v>5.532835317464027</v>
      </c>
      <c r="H20" s="301">
        <f>'STEP 2 Sales Input Page'!E20</f>
        <v>274</v>
      </c>
      <c r="I20" s="302">
        <f>'STEP 2 Sales Input Page'!F20</f>
        <v>137</v>
      </c>
      <c r="J20" s="301">
        <f>I20*'Cost of Production'!$AB24</f>
        <v>502.3567784738014</v>
      </c>
      <c r="K20" s="303">
        <f t="shared" si="2"/>
        <v>-0.8334188995394212</v>
      </c>
      <c r="L20" s="470">
        <f>IF('Cost of Production'!AB24=0,"$0",('Cost of Production'!AB24/(1-'P &amp; L By Market Channel'!D$17)))</f>
        <v>5.034681925460449</v>
      </c>
      <c r="M20" s="225">
        <f>'STEP 2 Sales Input Page'!G20</f>
        <v>0</v>
      </c>
      <c r="N20" s="308">
        <f>'STEP 2 Sales Input Page'!H20</f>
        <v>0</v>
      </c>
      <c r="O20" s="225">
        <f>N20*'Cost of Production'!$AB24</f>
        <v>0</v>
      </c>
      <c r="P20" s="309" t="str">
        <f t="shared" si="3"/>
        <v>$0</v>
      </c>
      <c r="Q20" s="310">
        <f>'Cost of Production'!AB24/(1-'P &amp; L By Market Channel'!E$17)</f>
        <v>18.904428821006412</v>
      </c>
      <c r="R20" s="230">
        <f>'STEP 2 Sales Input Page'!I20</f>
        <v>0</v>
      </c>
      <c r="S20" s="314">
        <f>'STEP 2 Sales Input Page'!J20</f>
        <v>0</v>
      </c>
      <c r="T20" s="230">
        <f>S20*'Cost of Production'!$AB24</f>
        <v>0</v>
      </c>
      <c r="U20" s="315" t="str">
        <f t="shared" si="4"/>
        <v>$0</v>
      </c>
      <c r="V20" s="316">
        <f>'Cost of Production'!AB24/(1-'P &amp; L By Market Channel'!F$17)</f>
        <v>-12.966592954824263</v>
      </c>
      <c r="W20" s="235">
        <f>'STEP 2 Sales Input Page'!K20</f>
        <v>1254</v>
      </c>
      <c r="X20" s="236">
        <f>'STEP 2 Sales Input Page'!L20</f>
        <v>604</v>
      </c>
      <c r="Y20" s="235">
        <f t="shared" si="0"/>
        <v>2214.770030643621</v>
      </c>
      <c r="Z20" s="320">
        <f t="shared" si="5"/>
        <v>-0.7661642987588684</v>
      </c>
      <c r="AA20" s="29"/>
      <c r="AB20" s="29"/>
      <c r="AC20" s="29"/>
      <c r="AD20" s="29"/>
      <c r="AE20" s="29"/>
      <c r="AF20" s="29"/>
      <c r="AG20" s="29"/>
    </row>
    <row r="21" spans="1:33" ht="14.25">
      <c r="A21" s="175" t="str">
        <f>'STEP 2 Sales Input Page'!A21</f>
        <v>Garlic</v>
      </c>
      <c r="B21" s="295" t="str">
        <f>'STEP 2 Sales Input Page'!B21</f>
        <v>lbs</v>
      </c>
      <c r="C21" s="182">
        <f>'STEP 2 Sales Input Page'!C21</f>
        <v>0</v>
      </c>
      <c r="D21" s="296">
        <f>'STEP 2 Sales Input Page'!D21</f>
        <v>0</v>
      </c>
      <c r="E21" s="296">
        <f>D21*'Cost of Production'!$AB25</f>
        <v>0</v>
      </c>
      <c r="F21" s="297" t="str">
        <f t="shared" si="1"/>
        <v>$0</v>
      </c>
      <c r="G21" s="469">
        <f>IF('Cost of Production'!AB25=0,"$0",('Cost of Production'!AB25/(1-'P &amp; L By Market Channel'!C$17)))</f>
        <v>19.379367659969027</v>
      </c>
      <c r="H21" s="301">
        <f>'STEP 2 Sales Input Page'!E21</f>
        <v>0</v>
      </c>
      <c r="I21" s="302">
        <f>'STEP 2 Sales Input Page'!F21</f>
        <v>0</v>
      </c>
      <c r="J21" s="301">
        <f>I21*'Cost of Production'!$AB25</f>
        <v>0</v>
      </c>
      <c r="K21" s="303" t="str">
        <f t="shared" si="2"/>
        <v>$0</v>
      </c>
      <c r="L21" s="470">
        <f>IF('Cost of Production'!AB25=0,"$0",('Cost of Production'!AB25/(1-'P &amp; L By Market Channel'!D$17)))</f>
        <v>17.63453030610344</v>
      </c>
      <c r="M21" s="225">
        <f>'STEP 2 Sales Input Page'!G21</f>
        <v>187.5</v>
      </c>
      <c r="N21" s="308">
        <f>'STEP 2 Sales Input Page'!H21</f>
        <v>50</v>
      </c>
      <c r="O21" s="225">
        <f>N21*'Cost of Production'!$AB25</f>
        <v>642.1752481365314</v>
      </c>
      <c r="P21" s="309">
        <f t="shared" si="3"/>
        <v>-2.4249346567281678</v>
      </c>
      <c r="Q21" s="310">
        <f>'Cost of Production'!AB25/(1-'P &amp; L By Market Channel'!E$17)</f>
        <v>66.21485287436988</v>
      </c>
      <c r="R21" s="230">
        <f>'STEP 2 Sales Input Page'!I21</f>
        <v>0</v>
      </c>
      <c r="S21" s="314">
        <f>'STEP 2 Sales Input Page'!J21</f>
        <v>0</v>
      </c>
      <c r="T21" s="230">
        <f>S21*'Cost of Production'!$AB25</f>
        <v>0</v>
      </c>
      <c r="U21" s="315" t="str">
        <f t="shared" si="4"/>
        <v>$0</v>
      </c>
      <c r="V21" s="316">
        <f>'Cost of Production'!AB25/(1-'P &amp; L By Market Channel'!F$17)</f>
        <v>-45.4169259973347</v>
      </c>
      <c r="W21" s="235">
        <f>'STEP 2 Sales Input Page'!K21</f>
        <v>187.5</v>
      </c>
      <c r="X21" s="236">
        <f>'STEP 2 Sales Input Page'!L21</f>
        <v>50</v>
      </c>
      <c r="Y21" s="235">
        <f t="shared" si="0"/>
        <v>642.1752481365314</v>
      </c>
      <c r="Z21" s="320">
        <f t="shared" si="5"/>
        <v>-2.4249346567281678</v>
      </c>
      <c r="AA21" s="29"/>
      <c r="AB21" s="29"/>
      <c r="AC21" s="29"/>
      <c r="AD21" s="29"/>
      <c r="AE21" s="29"/>
      <c r="AF21" s="29"/>
      <c r="AG21" s="29"/>
    </row>
    <row r="22" spans="1:33" ht="14.25">
      <c r="A22" s="175" t="str">
        <f>'STEP 2 Sales Input Page'!A22</f>
        <v>Green beans</v>
      </c>
      <c r="B22" s="295" t="str">
        <f>'STEP 2 Sales Input Page'!B22</f>
        <v>lbs</v>
      </c>
      <c r="C22" s="182">
        <f>'STEP 2 Sales Input Page'!C22</f>
        <v>3600</v>
      </c>
      <c r="D22" s="296">
        <f>'STEP 2 Sales Input Page'!D22</f>
        <v>1200</v>
      </c>
      <c r="E22" s="296">
        <f>D22*'Cost of Production'!$AB26</f>
        <v>436.27024334525765</v>
      </c>
      <c r="F22" s="297">
        <f t="shared" si="1"/>
        <v>0.8788138212929839</v>
      </c>
      <c r="G22" s="469">
        <f>IF('Cost of Production'!AB26=0,"$0",('Cost of Production'!AB26/(1-'P &amp; L By Market Channel'!C$17)))</f>
        <v>0.5485678993276913</v>
      </c>
      <c r="H22" s="301">
        <f>'STEP 2 Sales Input Page'!E22</f>
        <v>1641</v>
      </c>
      <c r="I22" s="302">
        <f>'STEP 2 Sales Input Page'!F22</f>
        <v>580</v>
      </c>
      <c r="J22" s="301">
        <f>I22*'Cost of Production'!$AB26</f>
        <v>210.86395095020788</v>
      </c>
      <c r="K22" s="303">
        <f t="shared" si="2"/>
        <v>0.8715027721205314</v>
      </c>
      <c r="L22" s="470">
        <f>IF('Cost of Production'!AB26=0,"$0",('Cost of Production'!AB26/(1-'P &amp; L By Market Channel'!D$17)))</f>
        <v>0.4991771359822137</v>
      </c>
      <c r="M22" s="225">
        <f>'STEP 2 Sales Input Page'!G22</f>
        <v>0</v>
      </c>
      <c r="N22" s="308">
        <f>'STEP 2 Sales Input Page'!H22</f>
        <v>0</v>
      </c>
      <c r="O22" s="225">
        <f>N22*'Cost of Production'!$AB26</f>
        <v>0</v>
      </c>
      <c r="P22" s="309" t="str">
        <f t="shared" si="3"/>
        <v>$0</v>
      </c>
      <c r="Q22" s="310">
        <f>'Cost of Production'!AB26/(1-'P &amp; L By Market Channel'!E$17)</f>
        <v>1.8743306480848965</v>
      </c>
      <c r="R22" s="230">
        <f>'STEP 2 Sales Input Page'!I22</f>
        <v>0</v>
      </c>
      <c r="S22" s="314">
        <f>'STEP 2 Sales Input Page'!J22</f>
        <v>0</v>
      </c>
      <c r="T22" s="230">
        <f>S22*'Cost of Production'!$AB26</f>
        <v>0</v>
      </c>
      <c r="U22" s="315" t="str">
        <f t="shared" si="4"/>
        <v>$0</v>
      </c>
      <c r="V22" s="316">
        <f>'Cost of Production'!AB26/(1-'P &amp; L By Market Channel'!F$17)</f>
        <v>-1.28560787562451</v>
      </c>
      <c r="W22" s="235">
        <f>'STEP 2 Sales Input Page'!K22</f>
        <v>5241</v>
      </c>
      <c r="X22" s="236">
        <f>'STEP 2 Sales Input Page'!L22</f>
        <v>1780</v>
      </c>
      <c r="Y22" s="235">
        <f t="shared" si="0"/>
        <v>647.1341942954655</v>
      </c>
      <c r="Z22" s="320">
        <f t="shared" si="5"/>
        <v>0.8765246719527827</v>
      </c>
      <c r="AA22" s="29"/>
      <c r="AB22" s="29"/>
      <c r="AC22" s="29"/>
      <c r="AD22" s="29"/>
      <c r="AE22" s="29"/>
      <c r="AF22" s="29"/>
      <c r="AG22" s="29"/>
    </row>
    <row r="23" spans="1:33" ht="14.25">
      <c r="A23" s="176" t="str">
        <f>'STEP 2 Sales Input Page'!A23</f>
        <v>Kale</v>
      </c>
      <c r="B23" s="295" t="str">
        <f>'STEP 2 Sales Input Page'!B23</f>
        <v>bunch</v>
      </c>
      <c r="C23" s="182">
        <f>'STEP 2 Sales Input Page'!C23</f>
        <v>2454</v>
      </c>
      <c r="D23" s="296">
        <f>'STEP 2 Sales Input Page'!D23</f>
        <v>1227</v>
      </c>
      <c r="E23" s="296">
        <f>D23*'Cost of Production'!$AB27</f>
        <v>140.37406428737265</v>
      </c>
      <c r="F23" s="297">
        <f t="shared" si="1"/>
        <v>0.9427978548136215</v>
      </c>
      <c r="G23" s="469">
        <f>IF('Cost of Production'!AB27=0,"$0",('Cost of Production'!AB27/(1-'P &amp; L By Market Channel'!C$17)))</f>
        <v>0.1726228791474801</v>
      </c>
      <c r="H23" s="301">
        <f>'STEP 2 Sales Input Page'!E23</f>
        <v>8172</v>
      </c>
      <c r="I23" s="302">
        <f>'STEP 2 Sales Input Page'!F23</f>
        <v>4086</v>
      </c>
      <c r="J23" s="301">
        <f>I23*'Cost of Production'!$AB27</f>
        <v>467.4559304630845</v>
      </c>
      <c r="K23" s="303">
        <f t="shared" si="2"/>
        <v>0.9427978548136215</v>
      </c>
      <c r="L23" s="470">
        <f>IF('Cost of Production'!AB27=0,"$0",('Cost of Production'!AB27/(1-'P &amp; L By Market Channel'!D$17)))</f>
        <v>0.1570806358218364</v>
      </c>
      <c r="M23" s="225">
        <f>'STEP 2 Sales Input Page'!G23</f>
        <v>1111.5</v>
      </c>
      <c r="N23" s="308">
        <f>'STEP 2 Sales Input Page'!H23</f>
        <v>780</v>
      </c>
      <c r="O23" s="225">
        <f>N23*'Cost of Production'!$AB27</f>
        <v>89.23534649075035</v>
      </c>
      <c r="P23" s="309">
        <f t="shared" si="3"/>
        <v>0.9197162874577145</v>
      </c>
      <c r="Q23" s="310">
        <f>'Cost of Production'!AB27/(1-'P &amp; L By Market Channel'!E$17)</f>
        <v>0.5898127712965219</v>
      </c>
      <c r="R23" s="230">
        <f>'STEP 2 Sales Input Page'!I23</f>
        <v>0</v>
      </c>
      <c r="S23" s="314">
        <f>'STEP 2 Sales Input Page'!J23</f>
        <v>0</v>
      </c>
      <c r="T23" s="230">
        <f>S23*'Cost of Production'!$AB27</f>
        <v>0</v>
      </c>
      <c r="U23" s="315" t="str">
        <f t="shared" si="4"/>
        <v>$0</v>
      </c>
      <c r="V23" s="316">
        <f>'Cost of Production'!AB27/(1-'P &amp; L By Market Channel'!F$17)</f>
        <v>-0.4045539908860207</v>
      </c>
      <c r="W23" s="235">
        <f>'STEP 2 Sales Input Page'!K23</f>
        <v>11737.5</v>
      </c>
      <c r="X23" s="236">
        <f>'STEP 2 Sales Input Page'!L23</f>
        <v>6093</v>
      </c>
      <c r="Y23" s="235">
        <f t="shared" si="0"/>
        <v>697.0653412412075</v>
      </c>
      <c r="Z23" s="320">
        <f t="shared" si="5"/>
        <v>0.9406121115023466</v>
      </c>
      <c r="AA23" s="29"/>
      <c r="AB23" s="29"/>
      <c r="AC23" s="29"/>
      <c r="AD23" s="29"/>
      <c r="AE23" s="29"/>
      <c r="AF23" s="29"/>
      <c r="AG23" s="29"/>
    </row>
    <row r="24" spans="1:33" ht="14.25">
      <c r="A24" s="175" t="str">
        <f>'STEP 2 Sales Input Page'!A24</f>
        <v>Kolhrabi</v>
      </c>
      <c r="B24" s="295" t="str">
        <f>'STEP 2 Sales Input Page'!B24</f>
        <v>lbs</v>
      </c>
      <c r="C24" s="182">
        <f>'STEP 2 Sales Input Page'!C24</f>
        <v>1469.53</v>
      </c>
      <c r="D24" s="296">
        <f>'STEP 2 Sales Input Page'!D24</f>
        <v>784</v>
      </c>
      <c r="E24" s="296">
        <f>D24*'Cost of Production'!$AB28</f>
        <v>824.5851347917279</v>
      </c>
      <c r="F24" s="297">
        <f t="shared" si="1"/>
        <v>0.4388783251844277</v>
      </c>
      <c r="G24" s="469">
        <f>IF('Cost of Production'!AB28=0,"$0",('Cost of Production'!AB28/(1-'P &amp; L By Market Channel'!C$17)))</f>
        <v>1.586994723709344</v>
      </c>
      <c r="H24" s="301">
        <f>'STEP 2 Sales Input Page'!E24</f>
        <v>641</v>
      </c>
      <c r="I24" s="302">
        <f>'STEP 2 Sales Input Page'!F24</f>
        <v>342</v>
      </c>
      <c r="J24" s="301">
        <f>I24*'Cost of Production'!$AB28</f>
        <v>359.7042297178201</v>
      </c>
      <c r="K24" s="303">
        <f t="shared" si="2"/>
        <v>0.43883895519840854</v>
      </c>
      <c r="L24" s="470">
        <f>IF('Cost of Production'!AB28=0,"$0",('Cost of Production'!AB28/(1-'P &amp; L By Market Channel'!D$17)))</f>
        <v>1.4441083446023752</v>
      </c>
      <c r="M24" s="225">
        <f>'STEP 2 Sales Input Page'!G24</f>
        <v>180</v>
      </c>
      <c r="N24" s="308">
        <f>'STEP 2 Sales Input Page'!H24</f>
        <v>96</v>
      </c>
      <c r="O24" s="225">
        <f>N24*'Cost of Production'!$AB28</f>
        <v>100.96960834184424</v>
      </c>
      <c r="P24" s="309">
        <f t="shared" si="3"/>
        <v>0.4390577314341987</v>
      </c>
      <c r="Q24" s="310">
        <f>'Cost of Production'!AB28/(1-'P &amp; L By Market Channel'!E$17)</f>
        <v>5.4223968494018155</v>
      </c>
      <c r="R24" s="230">
        <f>'STEP 2 Sales Input Page'!I24</f>
        <v>0</v>
      </c>
      <c r="S24" s="314">
        <f>'STEP 2 Sales Input Page'!J24</f>
        <v>0</v>
      </c>
      <c r="T24" s="230">
        <f>S24*'Cost of Production'!$AB28</f>
        <v>0</v>
      </c>
      <c r="U24" s="315" t="str">
        <f t="shared" si="4"/>
        <v>$0</v>
      </c>
      <c r="V24" s="316">
        <f>'Cost of Production'!AB28/(1-'P &amp; L By Market Channel'!F$17)</f>
        <v>-3.7192349714151147</v>
      </c>
      <c r="W24" s="235">
        <f>'STEP 2 Sales Input Page'!K24</f>
        <v>2290.5299999999997</v>
      </c>
      <c r="X24" s="236">
        <f>'STEP 2 Sales Input Page'!L24</f>
        <v>1222</v>
      </c>
      <c r="Y24" s="235">
        <f t="shared" si="0"/>
        <v>1285.2589728513922</v>
      </c>
      <c r="Z24" s="320">
        <f t="shared" si="5"/>
        <v>0.4388814061150073</v>
      </c>
      <c r="AA24" s="29"/>
      <c r="AB24" s="29"/>
      <c r="AC24" s="29"/>
      <c r="AD24" s="29"/>
      <c r="AE24" s="29"/>
      <c r="AF24" s="29"/>
      <c r="AG24" s="29"/>
    </row>
    <row r="25" spans="1:33" ht="14.25">
      <c r="A25" s="175" t="str">
        <f>'STEP 2 Sales Input Page'!A25</f>
        <v>Leeks</v>
      </c>
      <c r="B25" s="295" t="str">
        <f>'STEP 2 Sales Input Page'!B25</f>
        <v>lbs</v>
      </c>
      <c r="C25" s="182">
        <f>'STEP 2 Sales Input Page'!C25</f>
        <v>1268</v>
      </c>
      <c r="D25" s="296">
        <f>'STEP 2 Sales Input Page'!D25</f>
        <v>634</v>
      </c>
      <c r="E25" s="296">
        <f>D25*'Cost of Production'!$AB29</f>
        <v>416.5977540291645</v>
      </c>
      <c r="F25" s="297">
        <f t="shared" si="1"/>
        <v>0.6714528753713215</v>
      </c>
      <c r="G25" s="469">
        <f>IF('Cost of Production'!AB29=0,"$0",('Cost of Production'!AB29/(1-'P &amp; L By Market Channel'!C$17)))</f>
        <v>0.9914794349798962</v>
      </c>
      <c r="H25" s="301">
        <f>'STEP 2 Sales Input Page'!E25</f>
        <v>1644</v>
      </c>
      <c r="I25" s="302">
        <f>'STEP 2 Sales Input Page'!F25</f>
        <v>822</v>
      </c>
      <c r="J25" s="301">
        <f>I25*'Cost of Production'!$AB29</f>
        <v>540.1314728895477</v>
      </c>
      <c r="K25" s="303">
        <f t="shared" si="2"/>
        <v>0.6714528753713214</v>
      </c>
      <c r="L25" s="470">
        <f>IF('Cost of Production'!AB29=0,"$0",('Cost of Production'!AB29/(1-'P &amp; L By Market Channel'!D$17)))</f>
        <v>0.9022107661514501</v>
      </c>
      <c r="M25" s="225">
        <f>'STEP 2 Sales Input Page'!G25</f>
        <v>0</v>
      </c>
      <c r="N25" s="308">
        <f>'STEP 2 Sales Input Page'!H25</f>
        <v>0</v>
      </c>
      <c r="O25" s="225">
        <f>N25*'Cost of Production'!$AB29</f>
        <v>0</v>
      </c>
      <c r="P25" s="309" t="str">
        <f t="shared" si="3"/>
        <v>$0</v>
      </c>
      <c r="Q25" s="310">
        <f>'Cost of Production'!AB29/(1-'P &amp; L By Market Channel'!E$17)</f>
        <v>3.387657743382847</v>
      </c>
      <c r="R25" s="230">
        <f>'STEP 2 Sales Input Page'!I25</f>
        <v>0</v>
      </c>
      <c r="S25" s="314">
        <f>'STEP 2 Sales Input Page'!J25</f>
        <v>0</v>
      </c>
      <c r="T25" s="230">
        <f>S25*'Cost of Production'!$AB29</f>
        <v>0</v>
      </c>
      <c r="U25" s="315" t="str">
        <f t="shared" si="4"/>
        <v>$0</v>
      </c>
      <c r="V25" s="316">
        <f>'Cost of Production'!AB29/(1-'P &amp; L By Market Channel'!F$17)</f>
        <v>-2.3236025507363296</v>
      </c>
      <c r="W25" s="235">
        <f>'STEP 2 Sales Input Page'!K25</f>
        <v>2912</v>
      </c>
      <c r="X25" s="236">
        <f>'STEP 2 Sales Input Page'!L25</f>
        <v>1456</v>
      </c>
      <c r="Y25" s="235">
        <f t="shared" si="0"/>
        <v>956.7292269187121</v>
      </c>
      <c r="Z25" s="320">
        <f t="shared" si="5"/>
        <v>0.6714528753713214</v>
      </c>
      <c r="AA25" s="29"/>
      <c r="AB25" s="29"/>
      <c r="AC25" s="29"/>
      <c r="AD25" s="29"/>
      <c r="AE25" s="29"/>
      <c r="AF25" s="29"/>
      <c r="AG25" s="29"/>
    </row>
    <row r="26" spans="1:33" ht="14.25">
      <c r="A26" s="175" t="str">
        <f>'STEP 2 Sales Input Page'!A26</f>
        <v>Lettuce</v>
      </c>
      <c r="B26" s="295" t="str">
        <f>'STEP 2 Sales Input Page'!B26</f>
        <v>head</v>
      </c>
      <c r="C26" s="182">
        <f>'STEP 2 Sales Input Page'!C26</f>
        <v>3000</v>
      </c>
      <c r="D26" s="296">
        <f>'STEP 2 Sales Input Page'!D26</f>
        <v>2000</v>
      </c>
      <c r="E26" s="296">
        <f>D26*'Cost of Production'!$AB30</f>
        <v>1942.404640155294</v>
      </c>
      <c r="F26" s="297">
        <f t="shared" si="1"/>
        <v>0.35253178661490203</v>
      </c>
      <c r="G26" s="469">
        <f>IF('Cost of Production'!AB30=0,"$0",('Cost of Production'!AB30/(1-'P &amp; L By Market Channel'!C$17)))</f>
        <v>1.4654322856272786</v>
      </c>
      <c r="H26" s="301">
        <f>'STEP 2 Sales Input Page'!E26</f>
        <v>720</v>
      </c>
      <c r="I26" s="302">
        <f>'STEP 2 Sales Input Page'!F26</f>
        <v>480</v>
      </c>
      <c r="J26" s="301">
        <f>I26*'Cost of Production'!$AB30</f>
        <v>466.1771136372705</v>
      </c>
      <c r="K26" s="303">
        <f t="shared" si="2"/>
        <v>0.3525317866149021</v>
      </c>
      <c r="L26" s="470">
        <f>IF('Cost of Production'!AB30=0,"$0",('Cost of Production'!AB30/(1-'P &amp; L By Market Channel'!D$17)))</f>
        <v>1.3334908809133958</v>
      </c>
      <c r="M26" s="225">
        <f>'STEP 2 Sales Input Page'!G26</f>
        <v>0</v>
      </c>
      <c r="N26" s="308">
        <f>'STEP 2 Sales Input Page'!H26</f>
        <v>0</v>
      </c>
      <c r="O26" s="225">
        <f>N26*'Cost of Production'!$AB30</f>
        <v>0</v>
      </c>
      <c r="P26" s="309" t="str">
        <f t="shared" si="3"/>
        <v>$0</v>
      </c>
      <c r="Q26" s="310">
        <f>'Cost of Production'!AB30/(1-'P &amp; L By Market Channel'!E$17)</f>
        <v>5.00704588987177</v>
      </c>
      <c r="R26" s="230">
        <f>'STEP 2 Sales Input Page'!I26</f>
        <v>0</v>
      </c>
      <c r="S26" s="314">
        <f>'STEP 2 Sales Input Page'!J26</f>
        <v>0</v>
      </c>
      <c r="T26" s="230">
        <f>S26*'Cost of Production'!$AB30</f>
        <v>0</v>
      </c>
      <c r="U26" s="315" t="str">
        <f t="shared" si="4"/>
        <v>$0</v>
      </c>
      <c r="V26" s="316">
        <f>'Cost of Production'!AB30/(1-'P &amp; L By Market Channel'!F$17)</f>
        <v>-3.4343447545979178</v>
      </c>
      <c r="W26" s="235">
        <f>'STEP 2 Sales Input Page'!K26</f>
        <v>3720</v>
      </c>
      <c r="X26" s="236">
        <f>'STEP 2 Sales Input Page'!L26</f>
        <v>2480</v>
      </c>
      <c r="Y26" s="235">
        <f t="shared" si="0"/>
        <v>2408.5817537925645</v>
      </c>
      <c r="Z26" s="320">
        <f t="shared" si="5"/>
        <v>0.35253178661490203</v>
      </c>
      <c r="AA26" s="29"/>
      <c r="AB26" s="29"/>
      <c r="AC26" s="29"/>
      <c r="AD26" s="29"/>
      <c r="AE26" s="29"/>
      <c r="AF26" s="29"/>
      <c r="AG26" s="29"/>
    </row>
    <row r="27" spans="1:33" ht="14.25">
      <c r="A27" s="175" t="str">
        <f>'STEP 2 Sales Input Page'!A27</f>
        <v>Mustard Greens</v>
      </c>
      <c r="B27" s="295" t="str">
        <f>'STEP 2 Sales Input Page'!B27</f>
        <v>bunch</v>
      </c>
      <c r="C27" s="182">
        <f>'STEP 2 Sales Input Page'!C27</f>
        <v>400</v>
      </c>
      <c r="D27" s="296">
        <f>'STEP 2 Sales Input Page'!D27</f>
        <v>200</v>
      </c>
      <c r="E27" s="296">
        <f>D27*'Cost of Production'!$AB31</f>
        <v>452.6263939498645</v>
      </c>
      <c r="F27" s="297">
        <f t="shared" si="1"/>
        <v>-0.13156598487466126</v>
      </c>
      <c r="G27" s="469">
        <f>IF('Cost of Production'!AB31=0,"$0",('Cost of Production'!AB31/(1-'P &amp; L By Market Channel'!C$17)))</f>
        <v>3.414805119947372</v>
      </c>
      <c r="H27" s="301">
        <f>'STEP 2 Sales Input Page'!E27</f>
        <v>724</v>
      </c>
      <c r="I27" s="302">
        <f>'STEP 2 Sales Input Page'!F27</f>
        <v>362</v>
      </c>
      <c r="J27" s="301">
        <f>I27*'Cost of Production'!$AB31</f>
        <v>819.2537730492548</v>
      </c>
      <c r="K27" s="303">
        <f t="shared" si="2"/>
        <v>-0.1315659848746614</v>
      </c>
      <c r="L27" s="470">
        <f>IF('Cost of Production'!AB31=0,"$0",('Cost of Production'!AB31/(1-'P &amp; L By Market Channel'!D$17)))</f>
        <v>3.107350324001508</v>
      </c>
      <c r="M27" s="225">
        <f>'STEP 2 Sales Input Page'!G27</f>
        <v>0</v>
      </c>
      <c r="N27" s="308">
        <f>'STEP 2 Sales Input Page'!H27</f>
        <v>0</v>
      </c>
      <c r="O27" s="225">
        <f>N27*'Cost of Production'!$AB31</f>
        <v>0</v>
      </c>
      <c r="P27" s="309" t="str">
        <f t="shared" si="3"/>
        <v>$0</v>
      </c>
      <c r="Q27" s="310">
        <f>'Cost of Production'!AB31/(1-'P &amp; L By Market Channel'!E$17)</f>
        <v>11.66760559886718</v>
      </c>
      <c r="R27" s="230">
        <f>'STEP 2 Sales Input Page'!I27</f>
        <v>0</v>
      </c>
      <c r="S27" s="314">
        <f>'STEP 2 Sales Input Page'!J27</f>
        <v>0</v>
      </c>
      <c r="T27" s="230">
        <f>S27*'Cost of Production'!$AB31</f>
        <v>0</v>
      </c>
      <c r="U27" s="315" t="str">
        <f t="shared" si="4"/>
        <v>$0</v>
      </c>
      <c r="V27" s="316">
        <f>'Cost of Production'!AB31/(1-'P &amp; L By Market Channel'!F$17)</f>
        <v>-8.002838593559005</v>
      </c>
      <c r="W27" s="235">
        <f>'STEP 2 Sales Input Page'!K27</f>
        <v>1124</v>
      </c>
      <c r="X27" s="236">
        <f>'STEP 2 Sales Input Page'!L27</f>
        <v>562</v>
      </c>
      <c r="Y27" s="235">
        <f t="shared" si="0"/>
        <v>1271.8801669991194</v>
      </c>
      <c r="Z27" s="320">
        <f t="shared" si="5"/>
        <v>-0.1315659848746614</v>
      </c>
      <c r="AA27" s="29"/>
      <c r="AB27" s="29"/>
      <c r="AC27" s="29"/>
      <c r="AD27" s="29"/>
      <c r="AE27" s="29"/>
      <c r="AF27" s="29"/>
      <c r="AG27" s="29"/>
    </row>
    <row r="28" spans="1:33" ht="14.25">
      <c r="A28" s="175" t="str">
        <f>'STEP 2 Sales Input Page'!A28</f>
        <v>Onion</v>
      </c>
      <c r="B28" s="295" t="str">
        <f>'STEP 2 Sales Input Page'!B28</f>
        <v>lbs</v>
      </c>
      <c r="C28" s="182">
        <f>'STEP 2 Sales Input Page'!C28</f>
        <v>3000</v>
      </c>
      <c r="D28" s="296">
        <f>'STEP 2 Sales Input Page'!D28</f>
        <v>2000</v>
      </c>
      <c r="E28" s="296">
        <f>D28*'Cost of Production'!$AB32</f>
        <v>955.5925394165434</v>
      </c>
      <c r="F28" s="297">
        <f t="shared" si="1"/>
        <v>0.6814691535278189</v>
      </c>
      <c r="G28" s="469">
        <f>IF('Cost of Production'!AB32=0,"$0",('Cost of Production'!AB32/(1-'P &amp; L By Market Channel'!C$17)))</f>
        <v>0.720939463495929</v>
      </c>
      <c r="H28" s="301">
        <f>'STEP 2 Sales Input Page'!E28</f>
        <v>2383</v>
      </c>
      <c r="I28" s="302">
        <f>'STEP 2 Sales Input Page'!F28</f>
        <v>1589</v>
      </c>
      <c r="J28" s="301">
        <f>I28*'Cost of Production'!$AB32</f>
        <v>759.2182725664437</v>
      </c>
      <c r="K28" s="303">
        <f t="shared" si="2"/>
        <v>0.6814023195273001</v>
      </c>
      <c r="L28" s="470">
        <f>IF('Cost of Production'!AB32=0,"$0",('Cost of Production'!AB32/(1-'P &amp; L By Market Channel'!D$17)))</f>
        <v>0.6560290841762806</v>
      </c>
      <c r="M28" s="225">
        <f>'STEP 2 Sales Input Page'!G28</f>
        <v>0</v>
      </c>
      <c r="N28" s="308">
        <f>'STEP 2 Sales Input Page'!H28</f>
        <v>0</v>
      </c>
      <c r="O28" s="225">
        <f>N28*'Cost of Production'!$AB32</f>
        <v>0</v>
      </c>
      <c r="P28" s="309" t="str">
        <f t="shared" si="3"/>
        <v>$0</v>
      </c>
      <c r="Q28" s="310">
        <f>'Cost of Production'!AB32/(1-'P &amp; L By Market Channel'!E$17)</f>
        <v>2.4632847337592843</v>
      </c>
      <c r="R28" s="230">
        <f>'STEP 2 Sales Input Page'!I28</f>
        <v>0</v>
      </c>
      <c r="S28" s="314">
        <f>'STEP 2 Sales Input Page'!J28</f>
        <v>0</v>
      </c>
      <c r="T28" s="230">
        <f>S28*'Cost of Production'!$AB32</f>
        <v>0</v>
      </c>
      <c r="U28" s="315" t="str">
        <f t="shared" si="4"/>
        <v>$0</v>
      </c>
      <c r="V28" s="316">
        <f>'Cost of Production'!AB32/(1-'P &amp; L By Market Channel'!F$17)</f>
        <v>-1.68957289198801</v>
      </c>
      <c r="W28" s="235">
        <f>'STEP 2 Sales Input Page'!K28</f>
        <v>5383</v>
      </c>
      <c r="X28" s="236">
        <f>'STEP 2 Sales Input Page'!L28</f>
        <v>3589</v>
      </c>
      <c r="Y28" s="235">
        <f t="shared" si="0"/>
        <v>1714.8108119829872</v>
      </c>
      <c r="Z28" s="320">
        <f t="shared" si="5"/>
        <v>0.6814395667874815</v>
      </c>
      <c r="AA28" s="29"/>
      <c r="AB28" s="29"/>
      <c r="AC28" s="29"/>
      <c r="AD28" s="29"/>
      <c r="AE28" s="29"/>
      <c r="AF28" s="29"/>
      <c r="AG28" s="29"/>
    </row>
    <row r="29" spans="1:33" ht="14.25">
      <c r="A29" s="175" t="str">
        <f>'STEP 2 Sales Input Page'!A29</f>
        <v>Parsley</v>
      </c>
      <c r="B29" s="295" t="str">
        <f>'STEP 2 Sales Input Page'!B29</f>
        <v>bunch</v>
      </c>
      <c r="C29" s="182">
        <f>'STEP 2 Sales Input Page'!C29</f>
        <v>300</v>
      </c>
      <c r="D29" s="296">
        <f>'STEP 2 Sales Input Page'!D29</f>
        <v>200</v>
      </c>
      <c r="E29" s="296">
        <f>D29*'Cost of Production'!$AB33</f>
        <v>737.3001493020091</v>
      </c>
      <c r="F29" s="297">
        <f t="shared" si="1"/>
        <v>-1.4576671643400303</v>
      </c>
      <c r="G29" s="469">
        <f>IF('Cost of Production'!AB33=0,"$0",('Cost of Production'!AB33/(1-'P &amp; L By Market Channel'!C$17)))</f>
        <v>5.5625044372762344</v>
      </c>
      <c r="H29" s="301">
        <f>'STEP 2 Sales Input Page'!E29</f>
        <v>254</v>
      </c>
      <c r="I29" s="302">
        <f>'STEP 2 Sales Input Page'!F29</f>
        <v>127</v>
      </c>
      <c r="J29" s="301">
        <f>I29*'Cost of Production'!$AB33</f>
        <v>468.1855948067758</v>
      </c>
      <c r="K29" s="303">
        <f t="shared" si="2"/>
        <v>-0.8432503732550227</v>
      </c>
      <c r="L29" s="470">
        <f>IF('Cost of Production'!AB33=0,"$0",('Cost of Production'!AB33/(1-'P &amp; L By Market Channel'!D$17)))</f>
        <v>5.06167976159545</v>
      </c>
      <c r="M29" s="225">
        <f>'STEP 2 Sales Input Page'!G29</f>
        <v>0</v>
      </c>
      <c r="N29" s="308">
        <f>'STEP 2 Sales Input Page'!H29</f>
        <v>0</v>
      </c>
      <c r="O29" s="225">
        <f>N29*'Cost of Production'!$AB33</f>
        <v>0</v>
      </c>
      <c r="P29" s="309" t="str">
        <f t="shared" si="3"/>
        <v>$0</v>
      </c>
      <c r="Q29" s="310">
        <f>'Cost of Production'!AB33/(1-'P &amp; L By Market Channel'!E$17)</f>
        <v>19.005801396094885</v>
      </c>
      <c r="R29" s="230">
        <f>'STEP 2 Sales Input Page'!I29</f>
        <v>432</v>
      </c>
      <c r="S29" s="314">
        <f>'STEP 2 Sales Input Page'!J29</f>
        <v>288</v>
      </c>
      <c r="T29" s="230">
        <f>S29*'Cost of Production'!$AB33</f>
        <v>1061.7122149948932</v>
      </c>
      <c r="U29" s="315">
        <f t="shared" si="4"/>
        <v>-1.4576671643400305</v>
      </c>
      <c r="V29" s="316">
        <f>'Cost of Production'!AB33/(1-'P &amp; L By Market Channel'!F$17)</f>
        <v>-13.036124646598731</v>
      </c>
      <c r="W29" s="235">
        <f>'STEP 2 Sales Input Page'!K29</f>
        <v>986</v>
      </c>
      <c r="X29" s="236">
        <f>'STEP 2 Sales Input Page'!L29</f>
        <v>615</v>
      </c>
      <c r="Y29" s="235">
        <f t="shared" si="0"/>
        <v>2267.197959103678</v>
      </c>
      <c r="Z29" s="320">
        <f t="shared" si="5"/>
        <v>-1.2993894108556572</v>
      </c>
      <c r="AA29" s="29"/>
      <c r="AB29" s="29"/>
      <c r="AC29" s="29"/>
      <c r="AD29" s="29"/>
      <c r="AE29" s="29"/>
      <c r="AF29" s="29"/>
      <c r="AG29" s="29"/>
    </row>
    <row r="30" spans="1:33" ht="14.25">
      <c r="A30" s="175" t="str">
        <f>'STEP 2 Sales Input Page'!A30</f>
        <v>Parsnip</v>
      </c>
      <c r="B30" s="295" t="str">
        <f>'STEP 2 Sales Input Page'!B30</f>
        <v>pick a unit</v>
      </c>
      <c r="C30" s="182">
        <f>'STEP 2 Sales Input Page'!C30</f>
        <v>0</v>
      </c>
      <c r="D30" s="296">
        <f>'STEP 2 Sales Input Page'!D30</f>
        <v>0</v>
      </c>
      <c r="E30" s="296">
        <f>D30*'Cost of Production'!$AB34</f>
        <v>0</v>
      </c>
      <c r="F30" s="297" t="str">
        <f t="shared" si="1"/>
        <v>$0</v>
      </c>
      <c r="G30" s="469">
        <f>IF('Cost of Production'!AB34=0,"$0",('Cost of Production'!AB34/(1-'P &amp; L By Market Channel'!C$17)))</f>
        <v>0</v>
      </c>
      <c r="H30" s="301">
        <f>'STEP 2 Sales Input Page'!E30</f>
        <v>0</v>
      </c>
      <c r="I30" s="302">
        <f>'STEP 2 Sales Input Page'!F30</f>
        <v>0</v>
      </c>
      <c r="J30" s="301">
        <f>I30*'Cost of Production'!$AB34</f>
        <v>0</v>
      </c>
      <c r="K30" s="303" t="str">
        <f t="shared" si="2"/>
        <v>$0</v>
      </c>
      <c r="L30" s="470">
        <f>IF('Cost of Production'!AB34=0,"$0",('Cost of Production'!AB34/(1-'P &amp; L By Market Channel'!D$17)))</f>
        <v>0</v>
      </c>
      <c r="M30" s="225">
        <f>'STEP 2 Sales Input Page'!G30</f>
        <v>0</v>
      </c>
      <c r="N30" s="308">
        <f>'STEP 2 Sales Input Page'!H30</f>
        <v>0</v>
      </c>
      <c r="O30" s="225">
        <f>N30*'Cost of Production'!$AB34</f>
        <v>0</v>
      </c>
      <c r="P30" s="309" t="str">
        <f t="shared" si="3"/>
        <v>$0</v>
      </c>
      <c r="Q30" s="310">
        <f>'Cost of Production'!AB34/(1-'P &amp; L By Market Channel'!E$17)</f>
        <v>0</v>
      </c>
      <c r="R30" s="230">
        <f>'STEP 2 Sales Input Page'!I30</f>
        <v>0</v>
      </c>
      <c r="S30" s="314">
        <f>'STEP 2 Sales Input Page'!J30</f>
        <v>0</v>
      </c>
      <c r="T30" s="230">
        <f>S30*'Cost of Production'!$AB34</f>
        <v>0</v>
      </c>
      <c r="U30" s="315" t="str">
        <f t="shared" si="4"/>
        <v>$0</v>
      </c>
      <c r="V30" s="316">
        <f>'Cost of Production'!AB34/(1-'P &amp; L By Market Channel'!F$17)</f>
        <v>0</v>
      </c>
      <c r="W30" s="235">
        <f>'STEP 2 Sales Input Page'!K30</f>
        <v>0</v>
      </c>
      <c r="X30" s="236">
        <f>'STEP 2 Sales Input Page'!L30</f>
        <v>0</v>
      </c>
      <c r="Y30" s="235">
        <f t="shared" si="0"/>
        <v>0</v>
      </c>
      <c r="Z30" s="320" t="str">
        <f t="shared" si="5"/>
        <v>$0</v>
      </c>
      <c r="AA30" s="29"/>
      <c r="AB30" s="29"/>
      <c r="AC30" s="29"/>
      <c r="AD30" s="29"/>
      <c r="AE30" s="29"/>
      <c r="AF30" s="29"/>
      <c r="AG30" s="29"/>
    </row>
    <row r="31" spans="1:33" ht="14.25">
      <c r="A31" s="175" t="str">
        <f>'STEP 2 Sales Input Page'!A31</f>
        <v>Peas, shell</v>
      </c>
      <c r="B31" s="295" t="str">
        <f>'STEP 2 Sales Input Page'!B31</f>
        <v>lbs</v>
      </c>
      <c r="C31" s="182">
        <f>'STEP 2 Sales Input Page'!C31</f>
        <v>1040.62</v>
      </c>
      <c r="D31" s="296">
        <f>'STEP 2 Sales Input Page'!D31</f>
        <v>390</v>
      </c>
      <c r="E31" s="296">
        <f>D31*'Cost of Production'!$AB35</f>
        <v>3477.5819090100076</v>
      </c>
      <c r="F31" s="297">
        <f t="shared" si="1"/>
        <v>-2.34183650997483</v>
      </c>
      <c r="G31" s="469">
        <f>IF('Cost of Production'!AB35=0,"$0",('Cost of Production'!AB35/(1-'P &amp; L By Market Channel'!C$17)))</f>
        <v>13.454538480818755</v>
      </c>
      <c r="H31" s="301">
        <f>'STEP 2 Sales Input Page'!E31</f>
        <v>0</v>
      </c>
      <c r="I31" s="302">
        <f>'STEP 2 Sales Input Page'!F31</f>
        <v>0</v>
      </c>
      <c r="J31" s="301">
        <f>I31*'Cost of Production'!$AB35</f>
        <v>0</v>
      </c>
      <c r="K31" s="303" t="str">
        <f t="shared" si="2"/>
        <v>$0</v>
      </c>
      <c r="L31" s="470">
        <f>IF('Cost of Production'!AB35=0,"$0",('Cost of Production'!AB35/(1-'P &amp; L By Market Channel'!D$17)))</f>
        <v>12.243148009660725</v>
      </c>
      <c r="M31" s="225">
        <f>'STEP 2 Sales Input Page'!G31</f>
        <v>0</v>
      </c>
      <c r="N31" s="308">
        <f>'STEP 2 Sales Input Page'!H31</f>
        <v>0</v>
      </c>
      <c r="O31" s="225">
        <f>N31*'Cost of Production'!$AB35</f>
        <v>0</v>
      </c>
      <c r="P31" s="309" t="str">
        <f t="shared" si="3"/>
        <v>$0</v>
      </c>
      <c r="Q31" s="310">
        <f>'Cost of Production'!AB35/(1-'P &amp; L By Market Channel'!E$17)</f>
        <v>45.97107096740976</v>
      </c>
      <c r="R31" s="230">
        <f>'STEP 2 Sales Input Page'!I31</f>
        <v>0</v>
      </c>
      <c r="S31" s="314">
        <f>'STEP 2 Sales Input Page'!J31</f>
        <v>0</v>
      </c>
      <c r="T31" s="230">
        <f>S31*'Cost of Production'!$AB35</f>
        <v>0</v>
      </c>
      <c r="U31" s="315" t="str">
        <f t="shared" si="4"/>
        <v>$0</v>
      </c>
      <c r="V31" s="316">
        <f>'Cost of Production'!AB35/(1-'P &amp; L By Market Channel'!F$17)</f>
        <v>-31.531667556619027</v>
      </c>
      <c r="W31" s="235">
        <f>'STEP 2 Sales Input Page'!K31</f>
        <v>1040.62</v>
      </c>
      <c r="X31" s="236">
        <f>'STEP 2 Sales Input Page'!L31</f>
        <v>390</v>
      </c>
      <c r="Y31" s="235">
        <f t="shared" si="0"/>
        <v>3477.5819090100076</v>
      </c>
      <c r="Z31" s="320">
        <f t="shared" si="5"/>
        <v>-2.34183650997483</v>
      </c>
      <c r="AA31" s="29"/>
      <c r="AB31" s="29"/>
      <c r="AC31" s="29"/>
      <c r="AD31" s="29"/>
      <c r="AE31" s="29"/>
      <c r="AF31" s="29"/>
      <c r="AG31" s="29"/>
    </row>
    <row r="32" spans="1:33" ht="14.25">
      <c r="A32" s="175" t="str">
        <f>'STEP 2 Sales Input Page'!A32</f>
        <v>Peas, snap</v>
      </c>
      <c r="B32" s="295" t="str">
        <f>'STEP 2 Sales Input Page'!B32</f>
        <v>lbs</v>
      </c>
      <c r="C32" s="182">
        <f>'STEP 2 Sales Input Page'!C32</f>
        <v>1221</v>
      </c>
      <c r="D32" s="296">
        <f>'STEP 2 Sales Input Page'!D32</f>
        <v>407</v>
      </c>
      <c r="E32" s="296">
        <f>D32*'Cost of Production'!$AB36</f>
        <v>1483.9385888075747</v>
      </c>
      <c r="F32" s="297">
        <f t="shared" si="1"/>
        <v>-0.21534691958032323</v>
      </c>
      <c r="G32" s="469">
        <f>IF('Cost of Production'!AB36=0,"$0",('Cost of Production'!AB36/(1-'P &amp; L By Market Channel'!C$17)))</f>
        <v>5.501454982258306</v>
      </c>
      <c r="H32" s="301">
        <f>'STEP 2 Sales Input Page'!E32</f>
        <v>615</v>
      </c>
      <c r="I32" s="302">
        <f>'STEP 2 Sales Input Page'!F32</f>
        <v>205</v>
      </c>
      <c r="J32" s="301">
        <f>I32*'Cost of Production'!$AB36</f>
        <v>747.4383555418988</v>
      </c>
      <c r="K32" s="303">
        <f t="shared" si="2"/>
        <v>-0.2153469195803232</v>
      </c>
      <c r="L32" s="470">
        <f>IF('Cost of Production'!AB36=0,"$0",('Cost of Production'!AB36/(1-'P &amp; L By Market Channel'!D$17)))</f>
        <v>5.00612694462152</v>
      </c>
      <c r="M32" s="225">
        <f>'STEP 2 Sales Input Page'!G32</f>
        <v>0</v>
      </c>
      <c r="N32" s="308">
        <f>'STEP 2 Sales Input Page'!H32</f>
        <v>0</v>
      </c>
      <c r="O32" s="225">
        <f>N32*'Cost of Production'!$AB36</f>
        <v>0</v>
      </c>
      <c r="P32" s="309" t="str">
        <f t="shared" si="3"/>
        <v>$0</v>
      </c>
      <c r="Q32" s="310">
        <f>'Cost of Production'!AB36/(1-'P &amp; L By Market Channel'!E$17)</f>
        <v>18.797209415541115</v>
      </c>
      <c r="R32" s="230">
        <f>'STEP 2 Sales Input Page'!I32</f>
        <v>0</v>
      </c>
      <c r="S32" s="314">
        <f>'STEP 2 Sales Input Page'!J32</f>
        <v>0</v>
      </c>
      <c r="T32" s="230">
        <f>S32*'Cost of Production'!$AB36</f>
        <v>0</v>
      </c>
      <c r="U32" s="315" t="str">
        <f t="shared" si="4"/>
        <v>$0</v>
      </c>
      <c r="V32" s="316">
        <f>'Cost of Production'!AB36/(1-'P &amp; L By Market Channel'!F$17)</f>
        <v>-12.893050908106517</v>
      </c>
      <c r="W32" s="235">
        <f>'STEP 2 Sales Input Page'!K32</f>
        <v>1836</v>
      </c>
      <c r="X32" s="236">
        <f>'STEP 2 Sales Input Page'!L32</f>
        <v>612</v>
      </c>
      <c r="Y32" s="235">
        <f t="shared" si="0"/>
        <v>2231.3769443494734</v>
      </c>
      <c r="Z32" s="320">
        <f t="shared" si="5"/>
        <v>-0.21534691958032323</v>
      </c>
      <c r="AA32" s="29"/>
      <c r="AB32" s="29"/>
      <c r="AC32" s="29"/>
      <c r="AD32" s="29"/>
      <c r="AE32" s="29"/>
      <c r="AF32" s="29"/>
      <c r="AG32" s="29"/>
    </row>
    <row r="33" spans="1:33" ht="14.25">
      <c r="A33" s="175" t="str">
        <f>'STEP 2 Sales Input Page'!A33</f>
        <v>Potatoes</v>
      </c>
      <c r="B33" s="295" t="str">
        <f>'STEP 2 Sales Input Page'!B33</f>
        <v>lbs</v>
      </c>
      <c r="C33" s="182">
        <f>'STEP 2 Sales Input Page'!C33</f>
        <v>8000</v>
      </c>
      <c r="D33" s="296">
        <f>'STEP 2 Sales Input Page'!D33</f>
        <v>4000</v>
      </c>
      <c r="E33" s="296">
        <f>D33*'Cost of Production'!$AB37</f>
        <v>1727.6102042490595</v>
      </c>
      <c r="F33" s="297">
        <f t="shared" si="1"/>
        <v>0.7840487244688676</v>
      </c>
      <c r="G33" s="469">
        <f>IF('Cost of Production'!AB37=0,"$0",('Cost of Production'!AB37/(1-'P &amp; L By Market Channel'!C$17)))</f>
        <v>0.6516911352938545</v>
      </c>
      <c r="H33" s="301">
        <f>'STEP 2 Sales Input Page'!E33</f>
        <v>3792</v>
      </c>
      <c r="I33" s="302">
        <f>'STEP 2 Sales Input Page'!F33</f>
        <v>1896</v>
      </c>
      <c r="J33" s="301">
        <f>I33*'Cost of Production'!$AB37</f>
        <v>818.8872368140542</v>
      </c>
      <c r="K33" s="303">
        <f t="shared" si="2"/>
        <v>0.7840487244688675</v>
      </c>
      <c r="L33" s="470">
        <f>IF('Cost of Production'!AB37=0,"$0",('Cost of Production'!AB37/(1-'P &amp; L By Market Channel'!D$17)))</f>
        <v>0.5930155863288266</v>
      </c>
      <c r="M33" s="225">
        <f>'STEP 2 Sales Input Page'!G33</f>
        <v>0</v>
      </c>
      <c r="N33" s="308">
        <f>'STEP 2 Sales Input Page'!H33</f>
        <v>0</v>
      </c>
      <c r="O33" s="225">
        <f>N33*'Cost of Production'!$AB37</f>
        <v>0</v>
      </c>
      <c r="P33" s="309" t="str">
        <f t="shared" si="3"/>
        <v>$0</v>
      </c>
      <c r="Q33" s="310">
        <f>'Cost of Production'!AB37/(1-'P &amp; L By Market Channel'!E$17)</f>
        <v>2.22667908469221</v>
      </c>
      <c r="R33" s="230">
        <f>'STEP 2 Sales Input Page'!I33</f>
        <v>0</v>
      </c>
      <c r="S33" s="314">
        <f>'STEP 2 Sales Input Page'!J33</f>
        <v>0</v>
      </c>
      <c r="T33" s="230">
        <f>S33*'Cost of Production'!$AB37</f>
        <v>0</v>
      </c>
      <c r="U33" s="315" t="str">
        <f t="shared" si="4"/>
        <v>$0</v>
      </c>
      <c r="V33" s="316">
        <f>'Cost of Production'!AB37/(1-'P &amp; L By Market Channel'!F$17)</f>
        <v>-1.5272845112433007</v>
      </c>
      <c r="W33" s="235">
        <f>'STEP 2 Sales Input Page'!K33</f>
        <v>11792</v>
      </c>
      <c r="X33" s="236">
        <f>'STEP 2 Sales Input Page'!L33</f>
        <v>5896</v>
      </c>
      <c r="Y33" s="235">
        <f t="shared" si="0"/>
        <v>2546.497441063114</v>
      </c>
      <c r="Z33" s="320">
        <f t="shared" si="5"/>
        <v>0.7840487244688674</v>
      </c>
      <c r="AA33" s="29"/>
      <c r="AB33" s="29"/>
      <c r="AC33" s="29"/>
      <c r="AD33" s="29"/>
      <c r="AE33" s="29"/>
      <c r="AF33" s="29"/>
      <c r="AG33" s="29"/>
    </row>
    <row r="34" spans="1:33" ht="14.25">
      <c r="A34" s="175" t="str">
        <f>'STEP 2 Sales Input Page'!A34</f>
        <v>Radishes</v>
      </c>
      <c r="B34" s="295" t="str">
        <f>'STEP 2 Sales Input Page'!B34</f>
        <v>lbs</v>
      </c>
      <c r="C34" s="182">
        <f>'STEP 2 Sales Input Page'!C34</f>
        <v>1400</v>
      </c>
      <c r="D34" s="296">
        <f>'STEP 2 Sales Input Page'!D34</f>
        <v>700</v>
      </c>
      <c r="E34" s="296">
        <f>D34*'Cost of Production'!$AB38</f>
        <v>817.1762638120649</v>
      </c>
      <c r="F34" s="297">
        <f t="shared" si="1"/>
        <v>0.4163026687056679</v>
      </c>
      <c r="G34" s="469">
        <f>IF('Cost of Production'!AB38=0,"$0",('Cost of Production'!AB38/(1-'P &amp; L By Market Channel'!C$17)))</f>
        <v>1.7614639022790015</v>
      </c>
      <c r="H34" s="301">
        <f>'STEP 2 Sales Input Page'!E34</f>
        <v>504</v>
      </c>
      <c r="I34" s="302">
        <f>'STEP 2 Sales Input Page'!F34</f>
        <v>252</v>
      </c>
      <c r="J34" s="301">
        <f>I34*'Cost of Production'!$AB38</f>
        <v>294.1834549723434</v>
      </c>
      <c r="K34" s="303">
        <f t="shared" si="2"/>
        <v>0.4163026687056679</v>
      </c>
      <c r="L34" s="470">
        <f>IF('Cost of Production'!AB38=0,"$0",('Cost of Production'!AB38/(1-'P &amp; L By Market Channel'!D$17)))</f>
        <v>1.6028690467548474</v>
      </c>
      <c r="M34" s="225">
        <f>'STEP 2 Sales Input Page'!G34</f>
        <v>0</v>
      </c>
      <c r="N34" s="308">
        <f>'STEP 2 Sales Input Page'!H34</f>
        <v>0</v>
      </c>
      <c r="O34" s="225">
        <f>N34*'Cost of Production'!$AB38</f>
        <v>0</v>
      </c>
      <c r="P34" s="309" t="str">
        <f t="shared" si="3"/>
        <v>$0</v>
      </c>
      <c r="Q34" s="310">
        <f>'Cost of Production'!AB38/(1-'P &amp; L By Market Channel'!E$17)</f>
        <v>6.018518002207299</v>
      </c>
      <c r="R34" s="230">
        <f>'STEP 2 Sales Input Page'!I34</f>
        <v>0</v>
      </c>
      <c r="S34" s="314">
        <f>'STEP 2 Sales Input Page'!J34</f>
        <v>0</v>
      </c>
      <c r="T34" s="230">
        <f>S34*'Cost of Production'!$AB38</f>
        <v>0</v>
      </c>
      <c r="U34" s="315" t="str">
        <f t="shared" si="4"/>
        <v>$0</v>
      </c>
      <c r="V34" s="316">
        <f>'Cost of Production'!AB38/(1-'P &amp; L By Market Channel'!F$17)</f>
        <v>-4.128115896270151</v>
      </c>
      <c r="W34" s="235">
        <f>'STEP 2 Sales Input Page'!K34</f>
        <v>1904</v>
      </c>
      <c r="X34" s="236">
        <f>'STEP 2 Sales Input Page'!L34</f>
        <v>952</v>
      </c>
      <c r="Y34" s="235">
        <f t="shared" si="0"/>
        <v>1111.3597187844084</v>
      </c>
      <c r="Z34" s="320">
        <f t="shared" si="5"/>
        <v>0.41630266870566784</v>
      </c>
      <c r="AA34" s="29"/>
      <c r="AB34" s="29"/>
      <c r="AC34" s="29"/>
      <c r="AD34" s="29"/>
      <c r="AE34" s="29"/>
      <c r="AF34" s="29"/>
      <c r="AG34" s="29"/>
    </row>
    <row r="35" spans="1:33" ht="14.25">
      <c r="A35" s="175" t="str">
        <f>'STEP 2 Sales Input Page'!A35</f>
        <v>Radicchio</v>
      </c>
      <c r="B35" s="295" t="str">
        <f>'STEP 2 Sales Input Page'!B35</f>
        <v>pick a unit</v>
      </c>
      <c r="C35" s="182">
        <f>'STEP 2 Sales Input Page'!C35</f>
        <v>0</v>
      </c>
      <c r="D35" s="296">
        <f>'STEP 2 Sales Input Page'!D35</f>
        <v>0</v>
      </c>
      <c r="E35" s="296">
        <f>D35*'Cost of Production'!$AB39</f>
        <v>0</v>
      </c>
      <c r="F35" s="297" t="str">
        <f t="shared" si="1"/>
        <v>$0</v>
      </c>
      <c r="G35" s="469">
        <f>IF('Cost of Production'!AB39=0,"$0",('Cost of Production'!AB39/(1-'P &amp; L By Market Channel'!C$17)))</f>
        <v>0</v>
      </c>
      <c r="H35" s="301">
        <f>'STEP 2 Sales Input Page'!E35</f>
        <v>0</v>
      </c>
      <c r="I35" s="302">
        <f>'STEP 2 Sales Input Page'!F35</f>
        <v>0</v>
      </c>
      <c r="J35" s="301">
        <f>I35*'Cost of Production'!$AB39</f>
        <v>0</v>
      </c>
      <c r="K35" s="303" t="str">
        <f t="shared" si="2"/>
        <v>$0</v>
      </c>
      <c r="L35" s="470">
        <f>IF('Cost of Production'!AB39=0,"$0",('Cost of Production'!AB39/(1-'P &amp; L By Market Channel'!D$17)))</f>
        <v>0</v>
      </c>
      <c r="M35" s="225">
        <f>'STEP 2 Sales Input Page'!G35</f>
        <v>0</v>
      </c>
      <c r="N35" s="308">
        <f>'STEP 2 Sales Input Page'!H35</f>
        <v>0</v>
      </c>
      <c r="O35" s="225">
        <f>N35*'Cost of Production'!$AB39</f>
        <v>0</v>
      </c>
      <c r="P35" s="309" t="str">
        <f t="shared" si="3"/>
        <v>$0</v>
      </c>
      <c r="Q35" s="310">
        <f>'Cost of Production'!AB39/(1-'P &amp; L By Market Channel'!E$17)</f>
        <v>0</v>
      </c>
      <c r="R35" s="230">
        <f>'STEP 2 Sales Input Page'!I35</f>
        <v>0</v>
      </c>
      <c r="S35" s="314">
        <f>'STEP 2 Sales Input Page'!J35</f>
        <v>0</v>
      </c>
      <c r="T35" s="230">
        <f>S35*'Cost of Production'!$AB39</f>
        <v>0</v>
      </c>
      <c r="U35" s="315" t="str">
        <f t="shared" si="4"/>
        <v>$0</v>
      </c>
      <c r="V35" s="316">
        <f>'Cost of Production'!AB39/(1-'P &amp; L By Market Channel'!F$17)</f>
        <v>0</v>
      </c>
      <c r="W35" s="235">
        <f>'STEP 2 Sales Input Page'!K35</f>
        <v>0</v>
      </c>
      <c r="X35" s="236">
        <f>'STEP 2 Sales Input Page'!L35</f>
        <v>0</v>
      </c>
      <c r="Y35" s="235">
        <f t="shared" si="0"/>
        <v>0</v>
      </c>
      <c r="Z35" s="320" t="str">
        <f t="shared" si="5"/>
        <v>$0</v>
      </c>
      <c r="AA35" s="29"/>
      <c r="AB35" s="29"/>
      <c r="AC35" s="29"/>
      <c r="AD35" s="29"/>
      <c r="AE35" s="29"/>
      <c r="AF35" s="29"/>
      <c r="AG35" s="29"/>
    </row>
    <row r="36" spans="1:33" ht="14.25">
      <c r="A36" s="175" t="str">
        <f>'STEP 2 Sales Input Page'!A36</f>
        <v>Red peppers</v>
      </c>
      <c r="B36" s="295" t="str">
        <f>'STEP 2 Sales Input Page'!B36</f>
        <v>lbs</v>
      </c>
      <c r="C36" s="182">
        <f>'STEP 2 Sales Input Page'!C36</f>
        <v>2100</v>
      </c>
      <c r="D36" s="296">
        <f>'STEP 2 Sales Input Page'!D36</f>
        <v>600</v>
      </c>
      <c r="E36" s="296">
        <f>D36*'Cost of Production'!$AB40</f>
        <v>866.6125908989632</v>
      </c>
      <c r="F36" s="297">
        <f t="shared" si="1"/>
        <v>0.5873273376671604</v>
      </c>
      <c r="G36" s="469">
        <f>IF('Cost of Production'!AB40=0,"$0",('Cost of Production'!AB40/(1-'P &amp; L By Market Channel'!C$17)))</f>
        <v>2.179364078902586</v>
      </c>
      <c r="H36" s="301">
        <f>'STEP 2 Sales Input Page'!E36</f>
        <v>297</v>
      </c>
      <c r="I36" s="302">
        <f>'STEP 2 Sales Input Page'!F36</f>
        <v>85</v>
      </c>
      <c r="J36" s="301">
        <f>I36*'Cost of Production'!$AB40</f>
        <v>122.77011704401977</v>
      </c>
      <c r="K36" s="303">
        <f t="shared" si="2"/>
        <v>0.586632602545388</v>
      </c>
      <c r="L36" s="470">
        <f>IF('Cost of Production'!AB40=0,"$0",('Cost of Production'!AB40/(1-'P &amp; L By Market Channel'!D$17)))</f>
        <v>1.983143236238198</v>
      </c>
      <c r="M36" s="225">
        <f>'STEP 2 Sales Input Page'!G36</f>
        <v>0</v>
      </c>
      <c r="N36" s="308">
        <f>'STEP 2 Sales Input Page'!H36</f>
        <v>0</v>
      </c>
      <c r="O36" s="225">
        <f>N36*'Cost of Production'!$AB40</f>
        <v>0</v>
      </c>
      <c r="P36" s="309" t="str">
        <f t="shared" si="3"/>
        <v>$0</v>
      </c>
      <c r="Q36" s="310">
        <f>'Cost of Production'!AB40/(1-'P &amp; L By Market Channel'!E$17)</f>
        <v>7.44638702233342</v>
      </c>
      <c r="R36" s="230">
        <f>'STEP 2 Sales Input Page'!I36</f>
        <v>0</v>
      </c>
      <c r="S36" s="314">
        <f>'STEP 2 Sales Input Page'!J36</f>
        <v>0</v>
      </c>
      <c r="T36" s="230">
        <f>S36*'Cost of Production'!$AB40</f>
        <v>0</v>
      </c>
      <c r="U36" s="315" t="str">
        <f t="shared" si="4"/>
        <v>$0</v>
      </c>
      <c r="V36" s="316">
        <f>'Cost of Production'!AB40/(1-'P &amp; L By Market Channel'!F$17)</f>
        <v>-5.1074946731737905</v>
      </c>
      <c r="W36" s="235">
        <f>'STEP 2 Sales Input Page'!K36</f>
        <v>2397</v>
      </c>
      <c r="X36" s="236">
        <f>'STEP 2 Sales Input Page'!L36</f>
        <v>685</v>
      </c>
      <c r="Y36" s="235">
        <f t="shared" si="0"/>
        <v>989.382707942983</v>
      </c>
      <c r="Z36" s="320">
        <f t="shared" si="5"/>
        <v>0.5872412565945002</v>
      </c>
      <c r="AA36" s="29"/>
      <c r="AB36" s="29"/>
      <c r="AC36" s="29"/>
      <c r="AD36" s="29"/>
      <c r="AE36" s="29"/>
      <c r="AF36" s="29"/>
      <c r="AG36" s="29"/>
    </row>
    <row r="37" spans="1:33" ht="14.25">
      <c r="A37" s="175" t="str">
        <f>'STEP 2 Sales Input Page'!A37</f>
        <v>Rhubarb</v>
      </c>
      <c r="B37" s="295" t="str">
        <f>'STEP 2 Sales Input Page'!B37</f>
        <v>pick a unit</v>
      </c>
      <c r="C37" s="182">
        <f>'STEP 2 Sales Input Page'!C37</f>
        <v>0</v>
      </c>
      <c r="D37" s="296">
        <f>'STEP 2 Sales Input Page'!D37</f>
        <v>0</v>
      </c>
      <c r="E37" s="296">
        <f>D37*'Cost of Production'!$AB41</f>
        <v>0</v>
      </c>
      <c r="F37" s="297" t="str">
        <f t="shared" si="1"/>
        <v>$0</v>
      </c>
      <c r="G37" s="469">
        <f>IF('Cost of Production'!AB41=0,"$0",('Cost of Production'!AB41/(1-'P &amp; L By Market Channel'!C$17)))</f>
        <v>0</v>
      </c>
      <c r="H37" s="301">
        <f>'STEP 2 Sales Input Page'!E37</f>
        <v>0</v>
      </c>
      <c r="I37" s="302">
        <f>'STEP 2 Sales Input Page'!F37</f>
        <v>0</v>
      </c>
      <c r="J37" s="301">
        <f>I37*'Cost of Production'!$AB41</f>
        <v>0</v>
      </c>
      <c r="K37" s="303" t="str">
        <f t="shared" si="2"/>
        <v>$0</v>
      </c>
      <c r="L37" s="470">
        <f>IF('Cost of Production'!AB41=0,"$0",('Cost of Production'!AB41/(1-'P &amp; L By Market Channel'!D$17)))</f>
        <v>0</v>
      </c>
      <c r="M37" s="225">
        <f>'STEP 2 Sales Input Page'!G37</f>
        <v>0</v>
      </c>
      <c r="N37" s="308">
        <f>'STEP 2 Sales Input Page'!H37</f>
        <v>0</v>
      </c>
      <c r="O37" s="225">
        <f>N37*'Cost of Production'!$AB41</f>
        <v>0</v>
      </c>
      <c r="P37" s="309" t="str">
        <f t="shared" si="3"/>
        <v>$0</v>
      </c>
      <c r="Q37" s="310">
        <f>'Cost of Production'!AB41/(1-'P &amp; L By Market Channel'!E$17)</f>
        <v>0</v>
      </c>
      <c r="R37" s="230">
        <f>'STEP 2 Sales Input Page'!I37</f>
        <v>0</v>
      </c>
      <c r="S37" s="314">
        <f>'STEP 2 Sales Input Page'!J37</f>
        <v>0</v>
      </c>
      <c r="T37" s="230">
        <f>S37*'Cost of Production'!$AB41</f>
        <v>0</v>
      </c>
      <c r="U37" s="315" t="str">
        <f t="shared" si="4"/>
        <v>$0</v>
      </c>
      <c r="V37" s="316">
        <f>'Cost of Production'!AB41/(1-'P &amp; L By Market Channel'!F$17)</f>
        <v>0</v>
      </c>
      <c r="W37" s="235">
        <f>'STEP 2 Sales Input Page'!K37</f>
        <v>0</v>
      </c>
      <c r="X37" s="236">
        <f>'STEP 2 Sales Input Page'!L37</f>
        <v>0</v>
      </c>
      <c r="Y37" s="235">
        <f t="shared" si="0"/>
        <v>0</v>
      </c>
      <c r="Z37" s="320" t="str">
        <f t="shared" si="5"/>
        <v>$0</v>
      </c>
      <c r="AA37" s="29"/>
      <c r="AB37" s="29"/>
      <c r="AC37" s="29"/>
      <c r="AD37" s="29"/>
      <c r="AE37" s="29"/>
      <c r="AF37" s="29"/>
      <c r="AG37" s="29"/>
    </row>
    <row r="38" spans="1:33" ht="14.25">
      <c r="A38" s="175" t="str">
        <f>'STEP 2 Sales Input Page'!A38</f>
        <v>Spinach</v>
      </c>
      <c r="B38" s="295" t="str">
        <f>'STEP 2 Sales Input Page'!B38</f>
        <v>lbs</v>
      </c>
      <c r="C38" s="182">
        <f>'STEP 2 Sales Input Page'!C38</f>
        <v>3000</v>
      </c>
      <c r="D38" s="296">
        <f>'STEP 2 Sales Input Page'!D38</f>
        <v>1000</v>
      </c>
      <c r="E38" s="296">
        <f>D38*'Cost of Production'!$AB42</f>
        <v>997.2856420032862</v>
      </c>
      <c r="F38" s="297">
        <f t="shared" si="1"/>
        <v>0.6675714526655713</v>
      </c>
      <c r="G38" s="469">
        <f>IF('Cost of Production'!AB42=0,"$0",('Cost of Production'!AB42/(1-'P &amp; L By Market Channel'!C$17)))</f>
        <v>1.5047890100461263</v>
      </c>
      <c r="H38" s="301">
        <f>'STEP 2 Sales Input Page'!E38</f>
        <v>2211</v>
      </c>
      <c r="I38" s="302">
        <f>'STEP 2 Sales Input Page'!F38</f>
        <v>737</v>
      </c>
      <c r="J38" s="301">
        <f>I38*'Cost of Production'!$AB42</f>
        <v>734.9995181564219</v>
      </c>
      <c r="K38" s="303">
        <f t="shared" si="2"/>
        <v>0.6675714526655713</v>
      </c>
      <c r="L38" s="470">
        <f>IF('Cost of Production'!AB42=0,"$0",('Cost of Production'!AB42/(1-'P &amp; L By Market Channel'!D$17)))</f>
        <v>1.3693040901826936</v>
      </c>
      <c r="M38" s="225">
        <f>'STEP 2 Sales Input Page'!G38</f>
        <v>0</v>
      </c>
      <c r="N38" s="308">
        <f>'STEP 2 Sales Input Page'!H38</f>
        <v>0</v>
      </c>
      <c r="O38" s="225">
        <f>N38*'Cost of Production'!$AB42</f>
        <v>0</v>
      </c>
      <c r="P38" s="309" t="str">
        <f t="shared" si="3"/>
        <v>$0</v>
      </c>
      <c r="Q38" s="310">
        <f>'Cost of Production'!AB42/(1-'P &amp; L By Market Channel'!E$17)</f>
        <v>5.141518787168321</v>
      </c>
      <c r="R38" s="230">
        <f>'STEP 2 Sales Input Page'!I38</f>
        <v>0</v>
      </c>
      <c r="S38" s="314">
        <f>'STEP 2 Sales Input Page'!J38</f>
        <v>0</v>
      </c>
      <c r="T38" s="230">
        <f>S38*'Cost of Production'!$AB42</f>
        <v>0</v>
      </c>
      <c r="U38" s="315" t="str">
        <f t="shared" si="4"/>
        <v>$0</v>
      </c>
      <c r="V38" s="316">
        <f>'Cost of Production'!AB42/(1-'P &amp; L By Market Channel'!F$17)</f>
        <v>-3.5265800365633133</v>
      </c>
      <c r="W38" s="235">
        <f>'STEP 2 Sales Input Page'!K38</f>
        <v>5211</v>
      </c>
      <c r="X38" s="236">
        <f>'STEP 2 Sales Input Page'!L38</f>
        <v>1737</v>
      </c>
      <c r="Y38" s="235">
        <f t="shared" si="0"/>
        <v>1732.285160159708</v>
      </c>
      <c r="Z38" s="320">
        <f t="shared" si="5"/>
        <v>0.6675714526655713</v>
      </c>
      <c r="AA38" s="29"/>
      <c r="AB38" s="29"/>
      <c r="AC38" s="29"/>
      <c r="AD38" s="29"/>
      <c r="AE38" s="29"/>
      <c r="AF38" s="29"/>
      <c r="AG38" s="29"/>
    </row>
    <row r="39" spans="1:33" ht="14.25">
      <c r="A39" s="175" t="str">
        <f>'STEP 2 Sales Input Page'!A39</f>
        <v>Squash, Zephyr</v>
      </c>
      <c r="B39" s="295" t="str">
        <f>'STEP 2 Sales Input Page'!B39</f>
        <v>lbs</v>
      </c>
      <c r="C39" s="182">
        <f>'STEP 2 Sales Input Page'!C39</f>
        <v>9296.87</v>
      </c>
      <c r="D39" s="296">
        <f>'STEP 2 Sales Input Page'!D39</f>
        <v>5837</v>
      </c>
      <c r="E39" s="296">
        <f>D39*'Cost of Production'!$AB43</f>
        <v>762.2269533484475</v>
      </c>
      <c r="F39" s="297">
        <f t="shared" si="1"/>
        <v>0.918012518907068</v>
      </c>
      <c r="G39" s="469">
        <f>IF('Cost of Production'!AB43=0,"$0",('Cost of Production'!AB43/(1-'P &amp; L By Market Channel'!C$17)))</f>
        <v>0.1970383004597318</v>
      </c>
      <c r="H39" s="301">
        <f>'STEP 2 Sales Input Page'!E39</f>
        <v>5860</v>
      </c>
      <c r="I39" s="302">
        <f>'STEP 2 Sales Input Page'!F39</f>
        <v>3907</v>
      </c>
      <c r="J39" s="301">
        <f>I39*'Cost of Production'!$AB43</f>
        <v>510.197140094635</v>
      </c>
      <c r="K39" s="303">
        <f t="shared" si="2"/>
        <v>0.912935641622076</v>
      </c>
      <c r="L39" s="470">
        <f>IF('Cost of Production'!AB43=0,"$0",('Cost of Production'!AB43/(1-'P &amp; L By Market Channel'!D$17)))</f>
        <v>0.1792977945352531</v>
      </c>
      <c r="M39" s="225">
        <f>'STEP 2 Sales Input Page'!G39</f>
        <v>600</v>
      </c>
      <c r="N39" s="308">
        <f>'STEP 2 Sales Input Page'!H39</f>
        <v>480</v>
      </c>
      <c r="O39" s="225">
        <f>N39*'Cost of Production'!$AB43</f>
        <v>62.68098982478239</v>
      </c>
      <c r="P39" s="309">
        <f t="shared" si="3"/>
        <v>0.8955316836253627</v>
      </c>
      <c r="Q39" s="310">
        <f>'Cost of Production'!AB43/(1-'P &amp; L By Market Channel'!E$17)</f>
        <v>0.6732346640240108</v>
      </c>
      <c r="R39" s="230">
        <f>'STEP 2 Sales Input Page'!I39</f>
        <v>50</v>
      </c>
      <c r="S39" s="314">
        <f>'STEP 2 Sales Input Page'!J39</f>
        <v>27</v>
      </c>
      <c r="T39" s="230">
        <f>S39*'Cost of Production'!$AB43</f>
        <v>3.5258056776440094</v>
      </c>
      <c r="U39" s="315">
        <f t="shared" si="4"/>
        <v>0.9294838864471199</v>
      </c>
      <c r="V39" s="316">
        <f>'Cost of Production'!AB43/(1-'P &amp; L By Market Channel'!F$17)</f>
        <v>-0.4617732666843135</v>
      </c>
      <c r="W39" s="235">
        <f>'STEP 2 Sales Input Page'!K39</f>
        <v>15806.87</v>
      </c>
      <c r="X39" s="236">
        <f>'STEP 2 Sales Input Page'!L39</f>
        <v>10251</v>
      </c>
      <c r="Y39" s="235">
        <f t="shared" si="0"/>
        <v>1338.630888945509</v>
      </c>
      <c r="Z39" s="320">
        <f t="shared" si="5"/>
        <v>0.9153133486297093</v>
      </c>
      <c r="AA39" s="29"/>
      <c r="AB39" s="29"/>
      <c r="AC39" s="29"/>
      <c r="AD39" s="29"/>
      <c r="AE39" s="29"/>
      <c r="AF39" s="29"/>
      <c r="AG39" s="29"/>
    </row>
    <row r="40" spans="1:33" ht="14.25">
      <c r="A40" s="175" t="str">
        <f>'STEP 2 Sales Input Page'!A40</f>
        <v>Sweet Potatoes</v>
      </c>
      <c r="B40" s="295" t="str">
        <f>'STEP 2 Sales Input Page'!B40</f>
        <v>pick a unit</v>
      </c>
      <c r="C40" s="182">
        <f>'STEP 2 Sales Input Page'!C40</f>
        <v>0</v>
      </c>
      <c r="D40" s="296">
        <f>'STEP 2 Sales Input Page'!D40</f>
        <v>0</v>
      </c>
      <c r="E40" s="296">
        <f>D40*'Cost of Production'!$AB44</f>
        <v>0</v>
      </c>
      <c r="F40" s="297" t="str">
        <f t="shared" si="1"/>
        <v>$0</v>
      </c>
      <c r="G40" s="469">
        <f>IF('Cost of Production'!AB44=0,"$0",('Cost of Production'!AB44/(1-'P &amp; L By Market Channel'!C$17)))</f>
        <v>0</v>
      </c>
      <c r="H40" s="301">
        <f>'STEP 2 Sales Input Page'!E40</f>
        <v>0</v>
      </c>
      <c r="I40" s="302">
        <f>'STEP 2 Sales Input Page'!F40</f>
        <v>0</v>
      </c>
      <c r="J40" s="301">
        <f>I40*'Cost of Production'!$AB44</f>
        <v>0</v>
      </c>
      <c r="K40" s="303" t="str">
        <f t="shared" si="2"/>
        <v>$0</v>
      </c>
      <c r="L40" s="470">
        <f>IF('Cost of Production'!AB44=0,"$0",('Cost of Production'!AB44/(1-'P &amp; L By Market Channel'!D$17)))</f>
        <v>0</v>
      </c>
      <c r="M40" s="225">
        <f>'STEP 2 Sales Input Page'!G40</f>
        <v>0</v>
      </c>
      <c r="N40" s="308">
        <f>'STEP 2 Sales Input Page'!H40</f>
        <v>0</v>
      </c>
      <c r="O40" s="225">
        <f>N40*'Cost of Production'!$AB44</f>
        <v>0</v>
      </c>
      <c r="P40" s="309" t="str">
        <f t="shared" si="3"/>
        <v>$0</v>
      </c>
      <c r="Q40" s="310">
        <f>'Cost of Production'!AB44/(1-'P &amp; L By Market Channel'!E$17)</f>
        <v>0</v>
      </c>
      <c r="R40" s="230">
        <f>'STEP 2 Sales Input Page'!I40</f>
        <v>0</v>
      </c>
      <c r="S40" s="314">
        <f>'STEP 2 Sales Input Page'!J40</f>
        <v>0</v>
      </c>
      <c r="T40" s="230">
        <f>S40*'Cost of Production'!$AB44</f>
        <v>0</v>
      </c>
      <c r="U40" s="315" t="str">
        <f t="shared" si="4"/>
        <v>$0</v>
      </c>
      <c r="V40" s="316">
        <f>'Cost of Production'!AB44/(1-'P &amp; L By Market Channel'!F$17)</f>
        <v>0</v>
      </c>
      <c r="W40" s="235">
        <f>'STEP 2 Sales Input Page'!K40</f>
        <v>0</v>
      </c>
      <c r="X40" s="236">
        <f>'STEP 2 Sales Input Page'!L40</f>
        <v>0</v>
      </c>
      <c r="Y40" s="235">
        <f t="shared" si="0"/>
        <v>0</v>
      </c>
      <c r="Z40" s="320" t="str">
        <f t="shared" si="5"/>
        <v>$0</v>
      </c>
      <c r="AA40" s="29"/>
      <c r="AB40" s="29"/>
      <c r="AC40" s="29"/>
      <c r="AD40" s="29"/>
      <c r="AE40" s="29"/>
      <c r="AF40" s="29"/>
      <c r="AG40" s="29"/>
    </row>
    <row r="41" spans="1:33" ht="14.25">
      <c r="A41" s="175" t="str">
        <f>'STEP 2 Sales Input Page'!A41</f>
        <v>Tomatillos</v>
      </c>
      <c r="B41" s="295" t="str">
        <f>'STEP 2 Sales Input Page'!B41</f>
        <v>lbs</v>
      </c>
      <c r="C41" s="182">
        <f>'STEP 2 Sales Input Page'!C41</f>
        <v>5393.85</v>
      </c>
      <c r="D41" s="296">
        <f>'STEP 2 Sales Input Page'!D41</f>
        <v>3269</v>
      </c>
      <c r="E41" s="296">
        <f>D41*'Cost of Production'!$AB45</f>
        <v>950.0502624216268</v>
      </c>
      <c r="F41" s="297">
        <f t="shared" si="1"/>
        <v>0.823864167075164</v>
      </c>
      <c r="G41" s="469">
        <f>IF('Cost of Production'!AB45=0,"$0",('Cost of Production'!AB45/(1-'P &amp; L By Market Channel'!C$17)))</f>
        <v>0.4385182839507599</v>
      </c>
      <c r="H41" s="301">
        <f>'STEP 2 Sales Input Page'!E41</f>
        <v>990</v>
      </c>
      <c r="I41" s="302">
        <f>'STEP 2 Sales Input Page'!F41</f>
        <v>600</v>
      </c>
      <c r="J41" s="301">
        <f>I41*'Cost of Production'!$AB45</f>
        <v>174.37447459558766</v>
      </c>
      <c r="K41" s="303">
        <f t="shared" si="2"/>
        <v>0.823864167075164</v>
      </c>
      <c r="L41" s="470">
        <f>IF('Cost of Production'!AB45=0,"$0",('Cost of Production'!AB45/(1-'P &amp; L By Market Channel'!D$17)))</f>
        <v>0.39903592850885145</v>
      </c>
      <c r="M41" s="225">
        <f>'STEP 2 Sales Input Page'!G41</f>
        <v>0</v>
      </c>
      <c r="N41" s="308">
        <f>'STEP 2 Sales Input Page'!H41</f>
        <v>0</v>
      </c>
      <c r="O41" s="225">
        <f>N41*'Cost of Production'!$AB45</f>
        <v>0</v>
      </c>
      <c r="P41" s="309" t="str">
        <f t="shared" si="3"/>
        <v>$0</v>
      </c>
      <c r="Q41" s="310">
        <f>'Cost of Production'!AB45/(1-'P &amp; L By Market Channel'!E$17)</f>
        <v>1.49831636222578</v>
      </c>
      <c r="R41" s="230">
        <f>'STEP 2 Sales Input Page'!I41</f>
        <v>0</v>
      </c>
      <c r="S41" s="314">
        <f>'STEP 2 Sales Input Page'!J41</f>
        <v>0</v>
      </c>
      <c r="T41" s="230">
        <f>S41*'Cost of Production'!$AB45</f>
        <v>0</v>
      </c>
      <c r="U41" s="315" t="str">
        <f t="shared" si="4"/>
        <v>$0</v>
      </c>
      <c r="V41" s="316">
        <f>'Cost of Production'!AB45/(1-'P &amp; L By Market Channel'!F$17)</f>
        <v>-1.027698777386305</v>
      </c>
      <c r="W41" s="235">
        <f>'STEP 2 Sales Input Page'!K41</f>
        <v>6383.85</v>
      </c>
      <c r="X41" s="236">
        <f>'STEP 2 Sales Input Page'!L41</f>
        <v>3869</v>
      </c>
      <c r="Y41" s="235">
        <f t="shared" si="0"/>
        <v>1124.4247370172145</v>
      </c>
      <c r="Z41" s="320">
        <f t="shared" si="5"/>
        <v>0.823864167075164</v>
      </c>
      <c r="AA41" s="29"/>
      <c r="AB41" s="29"/>
      <c r="AC41" s="29"/>
      <c r="AD41" s="29"/>
      <c r="AE41" s="29"/>
      <c r="AF41" s="29"/>
      <c r="AG41" s="29"/>
    </row>
    <row r="42" spans="1:33" ht="14.25">
      <c r="A42" s="175" t="str">
        <f>'STEP 2 Sales Input Page'!A42</f>
        <v>Tomato, Heirloom</v>
      </c>
      <c r="B42" s="295" t="str">
        <f>'STEP 2 Sales Input Page'!B42</f>
        <v>lbs</v>
      </c>
      <c r="C42" s="182">
        <f>'STEP 2 Sales Input Page'!C42</f>
        <v>3412.5</v>
      </c>
      <c r="D42" s="296">
        <f>'STEP 2 Sales Input Page'!D42</f>
        <v>1050</v>
      </c>
      <c r="E42" s="296">
        <f>D42*'Cost of Production'!$AB46</f>
        <v>1473.8947038121237</v>
      </c>
      <c r="F42" s="297">
        <f t="shared" si="1"/>
        <v>0.5680894640843593</v>
      </c>
      <c r="G42" s="469">
        <f>IF('Cost of Production'!AB46=0,"$0",('Cost of Production'!AB46/(1-'P &amp; L By Market Channel'!C$17)))</f>
        <v>2.118035346429116</v>
      </c>
      <c r="H42" s="301">
        <f>'STEP 2 Sales Input Page'!E42</f>
        <v>2450</v>
      </c>
      <c r="I42" s="302">
        <f>'STEP 2 Sales Input Page'!F42</f>
        <v>700</v>
      </c>
      <c r="J42" s="301">
        <f>I42*'Cost of Production'!$AB46</f>
        <v>982.5964692080825</v>
      </c>
      <c r="K42" s="303">
        <f t="shared" si="2"/>
        <v>0.5989402166497623</v>
      </c>
      <c r="L42" s="470">
        <f>IF('Cost of Production'!AB46=0,"$0",('Cost of Production'!AB46/(1-'P &amp; L By Market Channel'!D$17)))</f>
        <v>1.9273362867848203</v>
      </c>
      <c r="M42" s="225">
        <f>'STEP 2 Sales Input Page'!G42</f>
        <v>600</v>
      </c>
      <c r="N42" s="308">
        <f>'STEP 2 Sales Input Page'!H42</f>
        <v>200</v>
      </c>
      <c r="O42" s="225">
        <f>N42*'Cost of Production'!$AB46</f>
        <v>280.74184834516643</v>
      </c>
      <c r="P42" s="309">
        <f t="shared" si="3"/>
        <v>0.5320969194247226</v>
      </c>
      <c r="Q42" s="310">
        <f>'Cost of Production'!AB46/(1-'P &amp; L By Market Channel'!E$17)</f>
        <v>7.23684081479174</v>
      </c>
      <c r="R42" s="230">
        <f>'STEP 2 Sales Input Page'!I42</f>
        <v>0</v>
      </c>
      <c r="S42" s="314">
        <f>'STEP 2 Sales Input Page'!J42</f>
        <v>0</v>
      </c>
      <c r="T42" s="230">
        <f>S42*'Cost of Production'!$AB46</f>
        <v>0</v>
      </c>
      <c r="U42" s="315" t="str">
        <f t="shared" si="4"/>
        <v>$0</v>
      </c>
      <c r="V42" s="316">
        <f>'Cost of Production'!AB46/(1-'P &amp; L By Market Channel'!F$17)</f>
        <v>-4.963766428107699</v>
      </c>
      <c r="W42" s="235">
        <f>'STEP 2 Sales Input Page'!K42</f>
        <v>6462.5</v>
      </c>
      <c r="X42" s="236">
        <f>'STEP 2 Sales Input Page'!L42</f>
        <v>1950</v>
      </c>
      <c r="Y42" s="235">
        <f t="shared" si="0"/>
        <v>2737.2330213653727</v>
      </c>
      <c r="Z42" s="320">
        <f t="shared" si="5"/>
        <v>0.5764436330575826</v>
      </c>
      <c r="AA42" s="29"/>
      <c r="AB42" s="29"/>
      <c r="AC42" s="29"/>
      <c r="AD42" s="29"/>
      <c r="AE42" s="29"/>
      <c r="AF42" s="29"/>
      <c r="AG42" s="29"/>
    </row>
    <row r="43" spans="1:33" ht="14.25">
      <c r="A43" s="175" t="str">
        <f>'STEP 2 Sales Input Page'!A43</f>
        <v>Tomatoes, slicing</v>
      </c>
      <c r="B43" s="295" t="str">
        <f>'STEP 2 Sales Input Page'!B43</f>
        <v>lbs</v>
      </c>
      <c r="C43" s="182">
        <f>'STEP 2 Sales Input Page'!C43</f>
        <v>2000</v>
      </c>
      <c r="D43" s="296">
        <f>'STEP 2 Sales Input Page'!D43</f>
        <v>800</v>
      </c>
      <c r="E43" s="296">
        <f>D43*'Cost of Production'!$AB47</f>
        <v>891.9071378662165</v>
      </c>
      <c r="F43" s="297">
        <f t="shared" si="1"/>
        <v>0.5540464310668918</v>
      </c>
      <c r="G43" s="469">
        <f>IF('Cost of Production'!AB47=0,"$0",('Cost of Production'!AB47/(1-'P &amp; L By Market Channel'!C$17)))</f>
        <v>1.6822312516537206</v>
      </c>
      <c r="H43" s="301">
        <f>'STEP 2 Sales Input Page'!E43</f>
        <v>4500</v>
      </c>
      <c r="I43" s="302">
        <f>'STEP 2 Sales Input Page'!F43</f>
        <v>1500</v>
      </c>
      <c r="J43" s="301">
        <f>I43*'Cost of Production'!$AB47</f>
        <v>1672.325883499156</v>
      </c>
      <c r="K43" s="303">
        <f t="shared" si="2"/>
        <v>0.6283720258890765</v>
      </c>
      <c r="L43" s="470">
        <f>IF('Cost of Production'!AB47=0,"$0",('Cost of Production'!AB47/(1-'P &amp; L By Market Channel'!D$17)))</f>
        <v>1.5307701731899164</v>
      </c>
      <c r="M43" s="225">
        <f>'STEP 2 Sales Input Page'!G43</f>
        <v>0</v>
      </c>
      <c r="N43" s="308">
        <f>'STEP 2 Sales Input Page'!H43</f>
        <v>0</v>
      </c>
      <c r="O43" s="225">
        <f>N43*'Cost of Production'!$AB47</f>
        <v>0</v>
      </c>
      <c r="P43" s="309" t="str">
        <f t="shared" si="3"/>
        <v>$0</v>
      </c>
      <c r="Q43" s="310">
        <f>'Cost of Production'!AB47/(1-'P &amp; L By Market Channel'!E$17)</f>
        <v>5.747798214232147</v>
      </c>
      <c r="R43" s="230">
        <f>'STEP 2 Sales Input Page'!I43</f>
        <v>0</v>
      </c>
      <c r="S43" s="314">
        <f>'STEP 2 Sales Input Page'!J43</f>
        <v>0</v>
      </c>
      <c r="T43" s="230">
        <f>S43*'Cost of Production'!$AB47</f>
        <v>0</v>
      </c>
      <c r="U43" s="315" t="str">
        <f t="shared" si="4"/>
        <v>$0</v>
      </c>
      <c r="V43" s="316">
        <f>'Cost of Production'!AB47/(1-'P &amp; L By Market Channel'!F$17)</f>
        <v>-3.942428546034554</v>
      </c>
      <c r="W43" s="235">
        <f>'STEP 2 Sales Input Page'!K43</f>
        <v>6500</v>
      </c>
      <c r="X43" s="236">
        <f>'STEP 2 Sales Input Page'!L43</f>
        <v>2300</v>
      </c>
      <c r="Y43" s="235">
        <f t="shared" si="0"/>
        <v>2564.233021365372</v>
      </c>
      <c r="Z43" s="320">
        <f t="shared" si="5"/>
        <v>0.605502612097635</v>
      </c>
      <c r="AA43" s="29"/>
      <c r="AB43" s="29"/>
      <c r="AC43" s="29"/>
      <c r="AD43" s="29"/>
      <c r="AE43" s="29"/>
      <c r="AF43" s="29"/>
      <c r="AG43" s="29"/>
    </row>
    <row r="44" spans="1:33" ht="14.25">
      <c r="A44" s="175" t="str">
        <f>'STEP 2 Sales Input Page'!A44</f>
        <v>Turnips</v>
      </c>
      <c r="B44" s="295" t="str">
        <f>'STEP 2 Sales Input Page'!B44</f>
        <v>lbs</v>
      </c>
      <c r="C44" s="182">
        <f>'STEP 2 Sales Input Page'!C44</f>
        <v>1000</v>
      </c>
      <c r="D44" s="296">
        <f>'STEP 2 Sales Input Page'!D44</f>
        <v>700</v>
      </c>
      <c r="E44" s="296">
        <f>D44*'Cost of Production'!$AB48</f>
        <v>2053.846552437724</v>
      </c>
      <c r="F44" s="297">
        <f t="shared" si="1"/>
        <v>-1.0538465524377238</v>
      </c>
      <c r="G44" s="469">
        <f>IF('Cost of Production'!AB48=0,"$0",('Cost of Production'!AB48/(1-'P &amp; L By Market Channel'!C$17)))</f>
        <v>4.427167947907071</v>
      </c>
      <c r="H44" s="301">
        <f>'STEP 2 Sales Input Page'!E44</f>
        <v>424</v>
      </c>
      <c r="I44" s="302">
        <f>'STEP 2 Sales Input Page'!F44</f>
        <v>212</v>
      </c>
      <c r="J44" s="301">
        <f>I44*'Cost of Production'!$AB48</f>
        <v>622.022098738282</v>
      </c>
      <c r="K44" s="303">
        <f t="shared" si="2"/>
        <v>-0.46703325174123117</v>
      </c>
      <c r="L44" s="470">
        <f>IF('Cost of Production'!AB48=0,"$0",('Cost of Production'!AB48/(1-'P &amp; L By Market Channel'!D$17)))</f>
        <v>4.02856422961851</v>
      </c>
      <c r="M44" s="225">
        <f>'STEP 2 Sales Input Page'!G44</f>
        <v>0</v>
      </c>
      <c r="N44" s="308">
        <f>'STEP 2 Sales Input Page'!H44</f>
        <v>0</v>
      </c>
      <c r="O44" s="225">
        <f>N44*'Cost of Production'!$AB48</f>
        <v>0</v>
      </c>
      <c r="P44" s="309" t="str">
        <f t="shared" si="3"/>
        <v>$0</v>
      </c>
      <c r="Q44" s="310">
        <f>'Cost of Production'!AB48/(1-'P &amp; L By Market Channel'!E$17)</f>
        <v>15.126617104557331</v>
      </c>
      <c r="R44" s="230">
        <f>'STEP 2 Sales Input Page'!I44</f>
        <v>0</v>
      </c>
      <c r="S44" s="314">
        <f>'STEP 2 Sales Input Page'!J44</f>
        <v>0</v>
      </c>
      <c r="T44" s="230">
        <f>S44*'Cost of Production'!$AB48</f>
        <v>0</v>
      </c>
      <c r="U44" s="315" t="str">
        <f t="shared" si="4"/>
        <v>$0</v>
      </c>
      <c r="V44" s="316">
        <f>'Cost of Production'!AB48/(1-'P &amp; L By Market Channel'!F$17)</f>
        <v>-10.375382860566923</v>
      </c>
      <c r="W44" s="235">
        <f>'STEP 2 Sales Input Page'!K44</f>
        <v>1424</v>
      </c>
      <c r="X44" s="236">
        <f>'STEP 2 Sales Input Page'!L44</f>
        <v>912</v>
      </c>
      <c r="Y44" s="235">
        <f t="shared" si="0"/>
        <v>2675.868651176006</v>
      </c>
      <c r="Z44" s="320">
        <f t="shared" si="5"/>
        <v>-0.8791212438033751</v>
      </c>
      <c r="AA44" s="29"/>
      <c r="AB44" s="29"/>
      <c r="AC44" s="29"/>
      <c r="AD44" s="29"/>
      <c r="AE44" s="29"/>
      <c r="AF44" s="29"/>
      <c r="AG44" s="29"/>
    </row>
    <row r="45" spans="1:33" ht="14.25">
      <c r="A45" s="175" t="str">
        <f>'STEP 2 Sales Input Page'!A45</f>
        <v>Winter squash</v>
      </c>
      <c r="B45" s="295" t="str">
        <f>'STEP 2 Sales Input Page'!B45</f>
        <v>lbs</v>
      </c>
      <c r="C45" s="182">
        <f>'STEP 2 Sales Input Page'!C45</f>
        <v>2000</v>
      </c>
      <c r="D45" s="296">
        <f>'STEP 2 Sales Input Page'!D45</f>
        <v>2000</v>
      </c>
      <c r="E45" s="296">
        <f>D45*'Cost of Production'!$AB49</f>
        <v>792.6834418339274</v>
      </c>
      <c r="F45" s="297">
        <f t="shared" si="1"/>
        <v>0.6036582790830363</v>
      </c>
      <c r="G45" s="469">
        <f>IF('Cost of Production'!AB49=0,"$0",('Cost of Production'!AB49/(1-'P &amp; L By Market Channel'!C$17)))</f>
        <v>0.5980339440770277</v>
      </c>
      <c r="H45" s="301">
        <f>'STEP 2 Sales Input Page'!E45</f>
        <v>3285</v>
      </c>
      <c r="I45" s="302">
        <f>'STEP 2 Sales Input Page'!F45</f>
        <v>3650</v>
      </c>
      <c r="J45" s="301">
        <f>I45*'Cost of Production'!$AB49</f>
        <v>1446.6472813469177</v>
      </c>
      <c r="K45" s="303">
        <f t="shared" si="2"/>
        <v>0.5596203100922625</v>
      </c>
      <c r="L45" s="470">
        <f>IF('Cost of Production'!AB49=0,"$0",('Cost of Production'!AB49/(1-'P &amp; L By Market Channel'!D$17)))</f>
        <v>0.544189464586574</v>
      </c>
      <c r="M45" s="225">
        <f>'STEP 2 Sales Input Page'!G45</f>
        <v>0</v>
      </c>
      <c r="N45" s="308">
        <f>'STEP 2 Sales Input Page'!H45</f>
        <v>0</v>
      </c>
      <c r="O45" s="225">
        <f>N45*'Cost of Production'!$AB49</f>
        <v>0</v>
      </c>
      <c r="P45" s="309" t="str">
        <f t="shared" si="3"/>
        <v>$0</v>
      </c>
      <c r="Q45" s="310">
        <f>'Cost of Production'!AB49/(1-'P &amp; L By Market Channel'!E$17)</f>
        <v>2.043344773459075</v>
      </c>
      <c r="R45" s="230">
        <f>'STEP 2 Sales Input Page'!I45</f>
        <v>387</v>
      </c>
      <c r="S45" s="314">
        <f>'STEP 2 Sales Input Page'!J45</f>
        <v>430</v>
      </c>
      <c r="T45" s="230">
        <f>S45*'Cost of Production'!$AB49</f>
        <v>170.4269399942944</v>
      </c>
      <c r="U45" s="315">
        <f t="shared" si="4"/>
        <v>0.5596203100922625</v>
      </c>
      <c r="V45" s="316">
        <f>'Cost of Production'!AB49/(1-'P &amp; L By Market Channel'!F$17)</f>
        <v>-1.4015350685639438</v>
      </c>
      <c r="W45" s="235">
        <f>'STEP 2 Sales Input Page'!K45</f>
        <v>5672</v>
      </c>
      <c r="X45" s="236">
        <f>'STEP 2 Sales Input Page'!L45</f>
        <v>6080</v>
      </c>
      <c r="Y45" s="235">
        <f t="shared" si="0"/>
        <v>2409.7576631751394</v>
      </c>
      <c r="Z45" s="320">
        <f t="shared" si="5"/>
        <v>0.5751485079028316</v>
      </c>
      <c r="AA45" s="29"/>
      <c r="AB45" s="29"/>
      <c r="AC45" s="29"/>
      <c r="AD45" s="29"/>
      <c r="AE45" s="29"/>
      <c r="AF45" s="29"/>
      <c r="AG45" s="29"/>
    </row>
    <row r="46" spans="1:33" ht="14.25">
      <c r="A46" s="175" t="str">
        <f>'STEP 2 Sales Input Page'!A46</f>
        <v>Yellow beans</v>
      </c>
      <c r="B46" s="295" t="str">
        <f>'STEP 2 Sales Input Page'!B46</f>
        <v>lbs</v>
      </c>
      <c r="C46" s="182">
        <f>'STEP 2 Sales Input Page'!C46</f>
        <v>2100</v>
      </c>
      <c r="D46" s="296">
        <f>'STEP 2 Sales Input Page'!D46</f>
        <v>700</v>
      </c>
      <c r="E46" s="296">
        <f>D46*'Cost of Production'!$AB50</f>
        <v>1069.2210452385539</v>
      </c>
      <c r="F46" s="297">
        <f t="shared" si="1"/>
        <v>0.4908471213149743</v>
      </c>
      <c r="G46" s="469">
        <f>IF('Cost of Production'!AB50=0,"$0",('Cost of Production'!AB50/(1-'P &amp; L By Market Channel'!C$17)))</f>
        <v>2.30475890961253</v>
      </c>
      <c r="H46" s="301">
        <f>'STEP 2 Sales Input Page'!E46</f>
        <v>774</v>
      </c>
      <c r="I46" s="302">
        <f>'STEP 2 Sales Input Page'!F46</f>
        <v>258</v>
      </c>
      <c r="J46" s="301">
        <f>I46*'Cost of Production'!$AB50</f>
        <v>394.0843281022099</v>
      </c>
      <c r="K46" s="303">
        <f t="shared" si="2"/>
        <v>0.4908471213149743</v>
      </c>
      <c r="L46" s="470">
        <f>IF('Cost of Production'!AB50=0,"$0",('Cost of Production'!AB50/(1-'P &amp; L By Market Channel'!D$17)))</f>
        <v>2.0972480399233535</v>
      </c>
      <c r="M46" s="225">
        <f>'STEP 2 Sales Input Page'!G46</f>
        <v>0</v>
      </c>
      <c r="N46" s="308">
        <f>'STEP 2 Sales Input Page'!H46</f>
        <v>0</v>
      </c>
      <c r="O46" s="225">
        <f>N46*'Cost of Production'!$AB50</f>
        <v>0</v>
      </c>
      <c r="P46" s="309" t="str">
        <f t="shared" si="3"/>
        <v>$0</v>
      </c>
      <c r="Q46" s="310">
        <f>'Cost of Production'!AB50/(1-'P &amp; L By Market Channel'!E$17)</f>
        <v>7.8748323881652755</v>
      </c>
      <c r="R46" s="230">
        <f>'STEP 2 Sales Input Page'!I46</f>
        <v>0</v>
      </c>
      <c r="S46" s="314">
        <f>'STEP 2 Sales Input Page'!J46</f>
        <v>0</v>
      </c>
      <c r="T46" s="230">
        <f>S46*'Cost of Production'!$AB50</f>
        <v>0</v>
      </c>
      <c r="U46" s="315" t="str">
        <f t="shared" si="4"/>
        <v>$0</v>
      </c>
      <c r="V46" s="316">
        <f>'Cost of Production'!AB50/(1-'P &amp; L By Market Channel'!F$17)</f>
        <v>-5.401366374600139</v>
      </c>
      <c r="W46" s="235">
        <f>'STEP 2 Sales Input Page'!K46</f>
        <v>2874</v>
      </c>
      <c r="X46" s="236">
        <f>'STEP 2 Sales Input Page'!L46</f>
        <v>958</v>
      </c>
      <c r="Y46" s="235">
        <f t="shared" si="0"/>
        <v>1463.3053733407637</v>
      </c>
      <c r="Z46" s="320">
        <f t="shared" si="5"/>
        <v>0.4908471213149744</v>
      </c>
      <c r="AA46" s="29"/>
      <c r="AB46" s="29"/>
      <c r="AC46" s="29"/>
      <c r="AD46" s="29"/>
      <c r="AE46" s="29"/>
      <c r="AF46" s="29"/>
      <c r="AG46" s="29"/>
    </row>
    <row r="47" spans="1:33" ht="14.25">
      <c r="A47" s="175" t="str">
        <f>'STEP 2 Sales Input Page'!A47</f>
        <v>Zucchini</v>
      </c>
      <c r="B47" s="295" t="str">
        <f>'STEP 2 Sales Input Page'!B47</f>
        <v>lbs</v>
      </c>
      <c r="C47" s="182">
        <f>'STEP 2 Sales Input Page'!C47</f>
        <v>7500</v>
      </c>
      <c r="D47" s="296">
        <f>'STEP 2 Sales Input Page'!D47</f>
        <v>6000</v>
      </c>
      <c r="E47" s="296">
        <f>D47*'Cost of Production'!$AB51</f>
        <v>1334.2840929483782</v>
      </c>
      <c r="F47" s="297">
        <f t="shared" si="1"/>
        <v>0.8220954542735496</v>
      </c>
      <c r="G47" s="469">
        <f>IF('Cost of Production'!AB51=0,"$0",('Cost of Production'!AB51/(1-'P &amp; L By Market Channel'!C$17)))</f>
        <v>0.3355468006997651</v>
      </c>
      <c r="H47" s="301">
        <f>'STEP 2 Sales Input Page'!E47</f>
        <v>4475</v>
      </c>
      <c r="I47" s="302">
        <f>'STEP 2 Sales Input Page'!F47</f>
        <v>3580</v>
      </c>
      <c r="J47" s="301">
        <f>I47*'Cost of Production'!$AB51</f>
        <v>796.1228421258656</v>
      </c>
      <c r="K47" s="303">
        <f t="shared" si="2"/>
        <v>0.8220954542735496</v>
      </c>
      <c r="L47" s="470">
        <f>IF('Cost of Production'!AB51=0,"$0",('Cost of Production'!AB51/(1-'P &amp; L By Market Channel'!D$17)))</f>
        <v>0.30533556769651143</v>
      </c>
      <c r="M47" s="225">
        <f>'STEP 2 Sales Input Page'!G47</f>
        <v>0</v>
      </c>
      <c r="N47" s="308">
        <f>'STEP 2 Sales Input Page'!H47</f>
        <v>0</v>
      </c>
      <c r="O47" s="225">
        <f>N47*'Cost of Production'!$AB51</f>
        <v>0</v>
      </c>
      <c r="P47" s="309" t="str">
        <f t="shared" si="3"/>
        <v>$0</v>
      </c>
      <c r="Q47" s="310">
        <f>'Cost of Production'!AB51/(1-'P &amp; L By Market Channel'!E$17)</f>
        <v>1.1464864298279156</v>
      </c>
      <c r="R47" s="230">
        <f>'STEP 2 Sales Input Page'!I47</f>
        <v>0</v>
      </c>
      <c r="S47" s="314">
        <f>'STEP 2 Sales Input Page'!J47</f>
        <v>0</v>
      </c>
      <c r="T47" s="230">
        <f>S47*'Cost of Production'!$AB51</f>
        <v>0</v>
      </c>
      <c r="U47" s="315" t="str">
        <f t="shared" si="4"/>
        <v>$0</v>
      </c>
      <c r="V47" s="316">
        <f>'Cost of Production'!AB51/(1-'P &amp; L By Market Channel'!F$17)</f>
        <v>-0.786377785045232</v>
      </c>
      <c r="W47" s="235">
        <f>'STEP 2 Sales Input Page'!K47</f>
        <v>11975</v>
      </c>
      <c r="X47" s="236">
        <f>'STEP 2 Sales Input Page'!L47</f>
        <v>9580</v>
      </c>
      <c r="Y47" s="235">
        <f t="shared" si="0"/>
        <v>2130.406935074244</v>
      </c>
      <c r="Z47" s="320">
        <f t="shared" si="5"/>
        <v>0.8220954542735497</v>
      </c>
      <c r="AA47" s="29"/>
      <c r="AB47" s="29"/>
      <c r="AC47" s="29"/>
      <c r="AD47" s="29"/>
      <c r="AE47" s="29"/>
      <c r="AF47" s="29"/>
      <c r="AG47" s="29"/>
    </row>
    <row r="48" spans="1:33" ht="64.5" customHeight="1">
      <c r="A48" s="29"/>
      <c r="B48" s="29"/>
      <c r="C48" s="181" t="s">
        <v>210</v>
      </c>
      <c r="D48" s="181" t="s">
        <v>214</v>
      </c>
      <c r="E48" s="181" t="s">
        <v>211</v>
      </c>
      <c r="F48" s="181" t="s">
        <v>212</v>
      </c>
      <c r="G48" s="298"/>
      <c r="H48" s="220" t="s">
        <v>210</v>
      </c>
      <c r="I48" s="220" t="s">
        <v>214</v>
      </c>
      <c r="J48" s="220" t="s">
        <v>211</v>
      </c>
      <c r="K48" s="220" t="s">
        <v>215</v>
      </c>
      <c r="L48" s="305"/>
      <c r="M48" s="224" t="s">
        <v>210</v>
      </c>
      <c r="N48" s="224" t="s">
        <v>214</v>
      </c>
      <c r="O48" s="224" t="s">
        <v>211</v>
      </c>
      <c r="P48" s="224" t="s">
        <v>216</v>
      </c>
      <c r="Q48" s="311"/>
      <c r="R48" s="229" t="s">
        <v>210</v>
      </c>
      <c r="S48" s="229" t="s">
        <v>214</v>
      </c>
      <c r="T48" s="229" t="s">
        <v>211</v>
      </c>
      <c r="U48" s="229" t="s">
        <v>217</v>
      </c>
      <c r="V48" s="317"/>
      <c r="W48" s="234" t="s">
        <v>213</v>
      </c>
      <c r="X48" s="234" t="s">
        <v>214</v>
      </c>
      <c r="Y48" s="234" t="s">
        <v>211</v>
      </c>
      <c r="Z48" s="234" t="s">
        <v>218</v>
      </c>
      <c r="AA48" s="29"/>
      <c r="AB48" s="29"/>
      <c r="AC48" s="29"/>
      <c r="AD48" s="29"/>
      <c r="AE48" s="29"/>
      <c r="AF48" s="29"/>
      <c r="AG48" s="29"/>
    </row>
    <row r="49" spans="1:33" ht="14.25">
      <c r="A49" s="29"/>
      <c r="B49" s="29"/>
      <c r="C49" s="184">
        <f>SUM(C5:C47)</f>
        <v>100601.37</v>
      </c>
      <c r="D49" s="185">
        <f>SUM(D5:D47)</f>
        <v>51191</v>
      </c>
      <c r="E49" s="185">
        <f>SUM(E5:E47)</f>
        <v>42291.83525158966</v>
      </c>
      <c r="F49" s="299">
        <f>(C49-E49)/C49</f>
        <v>0.579609748340508</v>
      </c>
      <c r="G49" s="300"/>
      <c r="H49" s="223">
        <f>SUM(H5:H47)</f>
        <v>60820.25</v>
      </c>
      <c r="I49" s="223">
        <f>SUM(I5:I47)</f>
        <v>32845</v>
      </c>
      <c r="J49" s="223">
        <f>SUM(J5:J47)</f>
        <v>20231.141516674914</v>
      </c>
      <c r="K49" s="306">
        <f>(H49-J49)/H49</f>
        <v>0.6673617501296868</v>
      </c>
      <c r="L49" s="307"/>
      <c r="M49" s="228">
        <f>SUM(M5:M47)</f>
        <v>9263.5</v>
      </c>
      <c r="N49" s="228">
        <f>SUM(N5:N47)</f>
        <v>5286</v>
      </c>
      <c r="O49" s="228">
        <f>SUM(O5:O47)</f>
        <v>4770.1151094259685</v>
      </c>
      <c r="P49" s="312">
        <f>(M49-O49)/M49</f>
        <v>0.485063409140609</v>
      </c>
      <c r="Q49" s="313"/>
      <c r="R49" s="233">
        <f>SUM(R5:R47)</f>
        <v>1801</v>
      </c>
      <c r="S49" s="233">
        <f>SUM(S5:S47)</f>
        <v>1069</v>
      </c>
      <c r="T49" s="233">
        <f>SUM(T5:T47)</f>
        <v>1709.7501223094664</v>
      </c>
      <c r="U49" s="318">
        <f>(R49-T49)/R49</f>
        <v>0.05066622858996868</v>
      </c>
      <c r="V49" s="319"/>
      <c r="W49" s="239">
        <f>SUM(W5:W47)</f>
        <v>172486.12</v>
      </c>
      <c r="X49" s="239">
        <f>SUM(X5:X47)</f>
        <v>90391</v>
      </c>
      <c r="Y49" s="239">
        <f>SUM(Y5:Y47)</f>
        <v>69002.84199999999</v>
      </c>
      <c r="Z49" s="321">
        <f>(W49-Y49)/W49</f>
        <v>0.5999513352146828</v>
      </c>
      <c r="AA49" s="29"/>
      <c r="AB49" s="29"/>
      <c r="AC49" s="29"/>
      <c r="AD49" s="29"/>
      <c r="AE49" s="29"/>
      <c r="AF49" s="29"/>
      <c r="AG49" s="29"/>
    </row>
    <row r="50" spans="1:33" ht="14.25">
      <c r="A50" s="29"/>
      <c r="B50" s="29"/>
      <c r="C50" s="22"/>
      <c r="D50" s="22"/>
      <c r="E50" s="22"/>
      <c r="F50" s="22"/>
      <c r="G50" s="22"/>
      <c r="H50" s="22"/>
      <c r="I50" s="22"/>
      <c r="J50" s="22"/>
      <c r="K50" s="22"/>
      <c r="L50" s="22"/>
      <c r="M50" s="22"/>
      <c r="N50" s="22"/>
      <c r="O50" s="22"/>
      <c r="P50" s="22"/>
      <c r="Q50" s="22"/>
      <c r="R50" s="22"/>
      <c r="S50" s="22"/>
      <c r="T50" s="22"/>
      <c r="U50" s="22"/>
      <c r="V50" s="22"/>
      <c r="W50" s="22"/>
      <c r="X50" s="22"/>
      <c r="Y50" s="22"/>
      <c r="Z50" s="22"/>
      <c r="AA50" s="29"/>
      <c r="AB50" s="29"/>
      <c r="AC50" s="29"/>
      <c r="AD50" s="29"/>
      <c r="AE50" s="29"/>
      <c r="AF50" s="29"/>
      <c r="AG50" s="29"/>
    </row>
    <row r="51" spans="1:31" ht="14.25">
      <c r="A51" s="22"/>
      <c r="B51" s="22"/>
      <c r="C51" s="22"/>
      <c r="D51" s="22"/>
      <c r="E51" s="22"/>
      <c r="F51" s="22"/>
      <c r="G51" s="22"/>
      <c r="H51" s="22"/>
      <c r="I51" s="22"/>
      <c r="J51" s="22"/>
      <c r="K51" s="22"/>
      <c r="L51" s="22"/>
      <c r="M51" s="22"/>
      <c r="N51" s="22"/>
      <c r="O51" s="22"/>
      <c r="P51" s="22"/>
      <c r="Q51" s="22"/>
      <c r="R51" s="22"/>
      <c r="S51" s="22"/>
      <c r="T51" s="22"/>
      <c r="U51" s="22"/>
      <c r="V51" s="22"/>
      <c r="W51" s="22"/>
      <c r="X51" s="22"/>
      <c r="Y51" s="29"/>
      <c r="Z51" s="29"/>
      <c r="AA51" s="29"/>
      <c r="AB51" s="29"/>
      <c r="AC51" s="29"/>
      <c r="AD51" s="29"/>
      <c r="AE51" s="29"/>
    </row>
    <row r="52" spans="1:32" ht="14.2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118"/>
    </row>
    <row r="53" spans="1:32" ht="14.2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118"/>
    </row>
    <row r="54" spans="1:32" ht="14.2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118"/>
    </row>
    <row r="55" spans="1:32" ht="14.2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118"/>
    </row>
    <row r="56" spans="1:32" ht="14.2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118"/>
    </row>
    <row r="57" spans="1:32" ht="14.2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118"/>
    </row>
    <row r="58" spans="1:32" ht="14.2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118"/>
    </row>
    <row r="59" spans="1:32" ht="14.2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118"/>
    </row>
    <row r="60" spans="1:32" ht="14.2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118"/>
    </row>
    <row r="61" spans="1:32" ht="14.2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118"/>
    </row>
    <row r="62" spans="1:32" ht="14.2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118"/>
    </row>
    <row r="63" spans="1:32" ht="14.2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118"/>
    </row>
    <row r="64" spans="1:33" ht="14.2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118"/>
      <c r="AG64" s="29"/>
    </row>
    <row r="65" spans="1:33" ht="14.2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118"/>
      <c r="AG65" s="29"/>
    </row>
    <row r="66" spans="1:33" ht="14.2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118"/>
      <c r="AG66" s="29"/>
    </row>
    <row r="67" spans="1:33" ht="14.2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118"/>
      <c r="AG67" s="29"/>
    </row>
    <row r="68" spans="1:33" ht="14.2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118"/>
      <c r="AG68" s="29"/>
    </row>
    <row r="69" spans="1:33" ht="14.2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118"/>
      <c r="AG69" s="29"/>
    </row>
    <row r="70" spans="1:33" ht="14.2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119"/>
      <c r="AG70" s="29"/>
    </row>
    <row r="71" spans="27:33" ht="14.25">
      <c r="AA71" s="29"/>
      <c r="AB71" s="29"/>
      <c r="AC71" s="29"/>
      <c r="AD71" s="29"/>
      <c r="AE71" s="29"/>
      <c r="AF71" s="118"/>
      <c r="AG71" s="29"/>
    </row>
    <row r="72" ht="14.25">
      <c r="AF72" s="118"/>
    </row>
    <row r="73" ht="14.25">
      <c r="AF73" s="118"/>
    </row>
    <row r="74" ht="14.25">
      <c r="AF74" s="118"/>
    </row>
    <row r="75" ht="14.25">
      <c r="AF75" s="118"/>
    </row>
    <row r="76" ht="14.25">
      <c r="AF76" s="118"/>
    </row>
    <row r="77" ht="14.25">
      <c r="AF77" s="118"/>
    </row>
    <row r="78" ht="14.25">
      <c r="AF78" s="118"/>
    </row>
    <row r="79" ht="14.25">
      <c r="AF79" s="118"/>
    </row>
    <row r="80" ht="14.25">
      <c r="AF80" s="118"/>
    </row>
    <row r="81" ht="14.25">
      <c r="AF81" s="118"/>
    </row>
    <row r="82" ht="14.25">
      <c r="AF82" s="118"/>
    </row>
    <row r="83" ht="14.25">
      <c r="AF83" s="118"/>
    </row>
    <row r="84" ht="14.25">
      <c r="AF84" s="118"/>
    </row>
    <row r="85" ht="14.25">
      <c r="AF85" s="118"/>
    </row>
    <row r="86" ht="14.25">
      <c r="AF86" s="118"/>
    </row>
    <row r="87" ht="14.25">
      <c r="AF87" s="118"/>
    </row>
    <row r="88" ht="14.25">
      <c r="AF88" s="118"/>
    </row>
    <row r="89" ht="14.25">
      <c r="AF89" s="118"/>
    </row>
    <row r="90" ht="14.25">
      <c r="AF90" s="118"/>
    </row>
    <row r="91" ht="14.25">
      <c r="AF91" s="118"/>
    </row>
    <row r="92" ht="14.25">
      <c r="AF92" s="118"/>
    </row>
    <row r="93" ht="14.25">
      <c r="AF93" s="118"/>
    </row>
    <row r="94" ht="14.25">
      <c r="AF94" s="118"/>
    </row>
    <row r="95" ht="14.25">
      <c r="AF95" s="118"/>
    </row>
    <row r="96" ht="14.25">
      <c r="AF96" s="118"/>
    </row>
    <row r="97" ht="14.25">
      <c r="AF97" s="118"/>
    </row>
    <row r="98" ht="14.25">
      <c r="AF98" s="118"/>
    </row>
    <row r="99" ht="14.25">
      <c r="AF99" s="118"/>
    </row>
    <row r="100" ht="14.25">
      <c r="AF100" s="118"/>
    </row>
    <row r="101" ht="14.25">
      <c r="AF101" s="118"/>
    </row>
    <row r="102" ht="14.25">
      <c r="AF102" s="118"/>
    </row>
    <row r="103" ht="14.25">
      <c r="AF103" s="118"/>
    </row>
    <row r="104" ht="14.25">
      <c r="AF104" s="118"/>
    </row>
    <row r="105" ht="14.25">
      <c r="AF105" s="118"/>
    </row>
    <row r="106" ht="14.25">
      <c r="AF106" s="118"/>
    </row>
    <row r="107" ht="14.25">
      <c r="AF107" s="118"/>
    </row>
    <row r="108" ht="14.25">
      <c r="AF108" s="118"/>
    </row>
    <row r="109" ht="14.25">
      <c r="AF109" s="118"/>
    </row>
    <row r="110" ht="14.25">
      <c r="AF110" s="118"/>
    </row>
    <row r="111" ht="14.25">
      <c r="AF111" s="118"/>
    </row>
    <row r="112" ht="14.25">
      <c r="AF112" s="118"/>
    </row>
    <row r="113" ht="14.25">
      <c r="AF113" s="118"/>
    </row>
  </sheetData>
  <sheetProtection password="CC48" sheet="1" objects="1" scenarios="1"/>
  <mergeCells count="9">
    <mergeCell ref="W3:Z3"/>
    <mergeCell ref="A3:A4"/>
    <mergeCell ref="C1:R1"/>
    <mergeCell ref="C3:G3"/>
    <mergeCell ref="H3:L3"/>
    <mergeCell ref="M3:Q3"/>
    <mergeCell ref="R3:V3"/>
    <mergeCell ref="B3:B4"/>
    <mergeCell ref="A1:B2"/>
  </mergeCells>
  <dataValidations count="1" disablePrompts="1">
    <dataValidation type="list" allowBlank="1" showInputMessage="1" showErrorMessage="1" sqref="AF52:AF112">
      <formula1>#REF!</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W71"/>
  <sheetViews>
    <sheetView workbookViewId="0" topLeftCell="A2">
      <selection activeCell="I6" sqref="I6"/>
    </sheetView>
  </sheetViews>
  <sheetFormatPr defaultColWidth="11.375" defaultRowHeight="12"/>
  <cols>
    <col min="1" max="1" width="32.375" style="0" customWidth="1"/>
    <col min="2" max="2" width="1.75390625" style="0" customWidth="1"/>
    <col min="3" max="3" width="12.00390625" style="0" customWidth="1"/>
    <col min="4" max="4" width="11.125" style="0" customWidth="1"/>
    <col min="5" max="5" width="10.25390625" style="0" customWidth="1"/>
    <col min="6" max="6" width="10.00390625" style="0" customWidth="1"/>
    <col min="7" max="7" width="11.125" style="0" customWidth="1"/>
    <col min="8" max="8" width="3.125" style="0" customWidth="1"/>
    <col min="9" max="9" width="31.125" style="0" customWidth="1"/>
    <col min="10" max="10" width="11.125" style="0" customWidth="1"/>
    <col min="11" max="11" width="11.375" style="0" hidden="1" customWidth="1"/>
  </cols>
  <sheetData>
    <row r="1" spans="1:23" ht="12" customHeight="1">
      <c r="A1" s="592" t="s">
        <v>315</v>
      </c>
      <c r="B1" s="561" t="s">
        <v>220</v>
      </c>
      <c r="C1" s="561"/>
      <c r="D1" s="561"/>
      <c r="E1" s="561"/>
      <c r="F1" s="561"/>
      <c r="G1" s="561"/>
      <c r="H1" s="597"/>
      <c r="I1" s="29"/>
      <c r="J1" s="29"/>
      <c r="K1" s="29"/>
      <c r="L1" s="29"/>
      <c r="M1" s="29"/>
      <c r="N1" s="29"/>
      <c r="O1" s="29"/>
      <c r="P1" s="29"/>
      <c r="Q1" s="29"/>
      <c r="R1" s="29"/>
      <c r="S1" s="29"/>
      <c r="T1" s="29"/>
      <c r="U1" s="29"/>
      <c r="V1" s="29"/>
      <c r="W1" s="29"/>
    </row>
    <row r="2" spans="1:23" ht="12" customHeight="1">
      <c r="A2" s="593"/>
      <c r="B2" s="598"/>
      <c r="C2" s="598"/>
      <c r="D2" s="598"/>
      <c r="E2" s="598"/>
      <c r="F2" s="598"/>
      <c r="G2" s="598"/>
      <c r="H2" s="599"/>
      <c r="I2" s="29"/>
      <c r="J2" s="29"/>
      <c r="K2" s="29"/>
      <c r="L2" s="29"/>
      <c r="M2" s="29"/>
      <c r="N2" s="29"/>
      <c r="O2" s="29"/>
      <c r="P2" s="29"/>
      <c r="Q2" s="29"/>
      <c r="R2" s="29"/>
      <c r="S2" s="29"/>
      <c r="T2" s="29"/>
      <c r="U2" s="29"/>
      <c r="V2" s="29"/>
      <c r="W2" s="29"/>
    </row>
    <row r="3" spans="1:23" ht="15.75" customHeight="1" thickBot="1">
      <c r="A3" s="593"/>
      <c r="B3" s="562"/>
      <c r="C3" s="562"/>
      <c r="D3" s="562"/>
      <c r="E3" s="562"/>
      <c r="F3" s="562"/>
      <c r="G3" s="562"/>
      <c r="H3" s="600"/>
      <c r="I3" s="29"/>
      <c r="J3" s="29"/>
      <c r="K3" s="29"/>
      <c r="L3" s="29"/>
      <c r="M3" s="29"/>
      <c r="N3" s="29"/>
      <c r="O3" s="29"/>
      <c r="P3" s="29"/>
      <c r="Q3" s="29"/>
      <c r="R3" s="29"/>
      <c r="S3" s="29"/>
      <c r="T3" s="29"/>
      <c r="U3" s="29"/>
      <c r="V3" s="29"/>
      <c r="W3" s="29"/>
    </row>
    <row r="4" spans="1:23" ht="31.5" customHeight="1" thickBot="1">
      <c r="A4" s="594"/>
      <c r="B4" s="29"/>
      <c r="C4" s="29"/>
      <c r="D4" s="29"/>
      <c r="E4" s="29"/>
      <c r="F4" s="29"/>
      <c r="G4" s="56"/>
      <c r="H4" s="29"/>
      <c r="I4" s="29"/>
      <c r="J4" s="29"/>
      <c r="K4" s="29"/>
      <c r="L4" s="29"/>
      <c r="M4" s="29"/>
      <c r="N4" s="29"/>
      <c r="O4" s="29"/>
      <c r="P4" s="29"/>
      <c r="Q4" s="29"/>
      <c r="R4" s="29"/>
      <c r="S4" s="29"/>
      <c r="T4" s="29"/>
      <c r="U4" s="29"/>
      <c r="V4" s="29"/>
      <c r="W4" s="29"/>
    </row>
    <row r="5" spans="1:23" ht="39" customHeight="1" thickBot="1">
      <c r="A5" s="29"/>
      <c r="B5" s="29"/>
      <c r="C5" s="322" t="s">
        <v>303</v>
      </c>
      <c r="D5" s="467" t="s">
        <v>4</v>
      </c>
      <c r="E5" s="332" t="s">
        <v>302</v>
      </c>
      <c r="F5" s="337" t="s">
        <v>5</v>
      </c>
      <c r="G5" s="342" t="s">
        <v>234</v>
      </c>
      <c r="H5" s="29"/>
      <c r="I5" s="29"/>
      <c r="J5" s="29"/>
      <c r="K5" s="29"/>
      <c r="L5" s="29"/>
      <c r="M5" s="29"/>
      <c r="N5" s="29"/>
      <c r="O5" s="29"/>
      <c r="P5" s="29"/>
      <c r="Q5" s="29"/>
      <c r="R5" s="29"/>
      <c r="S5" s="29"/>
      <c r="T5" s="29"/>
      <c r="U5" s="29"/>
      <c r="V5" s="29"/>
      <c r="W5" s="29"/>
    </row>
    <row r="6" spans="1:23" ht="30" customHeight="1">
      <c r="A6" s="351" t="s">
        <v>221</v>
      </c>
      <c r="B6" s="29"/>
      <c r="C6" s="323">
        <f>'STEP 2 Sales Input Page'!N6</f>
        <v>100601.37</v>
      </c>
      <c r="D6" s="328">
        <f>'STEP 2 Sales Input Page'!N7</f>
        <v>60820.25</v>
      </c>
      <c r="E6" s="333">
        <f>'STEP 2 Sales Input Page'!N8</f>
        <v>9263.5</v>
      </c>
      <c r="F6" s="338">
        <f>'STEP 2 Sales Input Page'!N9</f>
        <v>1801</v>
      </c>
      <c r="G6" s="343">
        <f>SUM(C6,D6,E6,F6)</f>
        <v>172486.12</v>
      </c>
      <c r="H6" s="29"/>
      <c r="I6" s="29"/>
      <c r="J6" s="29"/>
      <c r="K6" s="29"/>
      <c r="L6" s="29"/>
      <c r="M6" s="29"/>
      <c r="N6" s="29"/>
      <c r="O6" s="29"/>
      <c r="P6" s="29"/>
      <c r="Q6" s="29"/>
      <c r="R6" s="29"/>
      <c r="S6" s="29"/>
      <c r="T6" s="29"/>
      <c r="U6" s="29"/>
      <c r="V6" s="29"/>
      <c r="W6" s="29"/>
    </row>
    <row r="7" spans="1:23" ht="12">
      <c r="A7" s="59" t="s">
        <v>321</v>
      </c>
      <c r="B7" s="29"/>
      <c r="C7" s="324">
        <f>C6/$G$6</f>
        <v>0.5832432777779453</v>
      </c>
      <c r="D7" s="330">
        <f>D6/$G$6</f>
        <v>0.352609531711885</v>
      </c>
      <c r="E7" s="334">
        <f>E6/$G$6</f>
        <v>0.05370577064403791</v>
      </c>
      <c r="F7" s="339">
        <f>F6/$G$6</f>
        <v>0.010441419866131837</v>
      </c>
      <c r="G7" s="344"/>
      <c r="H7" s="29"/>
      <c r="I7" s="29"/>
      <c r="J7" s="29"/>
      <c r="K7" s="29"/>
      <c r="L7" s="29"/>
      <c r="M7" s="29"/>
      <c r="N7" s="29"/>
      <c r="O7" s="29"/>
      <c r="P7" s="29"/>
      <c r="Q7" s="29"/>
      <c r="R7" s="29"/>
      <c r="S7" s="29"/>
      <c r="T7" s="29"/>
      <c r="U7" s="29"/>
      <c r="V7" s="29"/>
      <c r="W7" s="29"/>
    </row>
    <row r="8" spans="1:23" ht="30" customHeight="1">
      <c r="A8" s="352" t="s">
        <v>203</v>
      </c>
      <c r="B8" s="29"/>
      <c r="C8" s="325">
        <f>'Sales Output'!E49</f>
        <v>42291.83525158966</v>
      </c>
      <c r="D8" s="331">
        <f>'Sales Output'!J49</f>
        <v>20231.141516674914</v>
      </c>
      <c r="E8" s="335">
        <f>'Sales Output'!O49</f>
        <v>4770.1151094259685</v>
      </c>
      <c r="F8" s="340">
        <f>'Sales Output'!T49</f>
        <v>1709.7501223094664</v>
      </c>
      <c r="G8" s="345">
        <f>SUM(C8,D8,E8,F8,)</f>
        <v>69002.84200000002</v>
      </c>
      <c r="H8" s="29"/>
      <c r="I8" s="595"/>
      <c r="J8" s="595"/>
      <c r="K8" s="595"/>
      <c r="L8" s="29"/>
      <c r="M8" s="29"/>
      <c r="N8" s="29"/>
      <c r="O8" s="29"/>
      <c r="P8" s="29"/>
      <c r="Q8" s="29"/>
      <c r="R8" s="29"/>
      <c r="S8" s="29"/>
      <c r="T8" s="29"/>
      <c r="U8" s="29"/>
      <c r="V8" s="29"/>
      <c r="W8" s="29"/>
    </row>
    <row r="9" spans="1:23" ht="3.75" customHeight="1">
      <c r="A9" s="90"/>
      <c r="B9" s="89"/>
      <c r="C9" s="91"/>
      <c r="D9" s="91"/>
      <c r="E9" s="91"/>
      <c r="F9" s="91"/>
      <c r="G9" s="94"/>
      <c r="H9" s="29"/>
      <c r="I9" s="29"/>
      <c r="J9" s="29"/>
      <c r="K9" s="29"/>
      <c r="L9" s="29"/>
      <c r="M9" s="29"/>
      <c r="N9" s="29"/>
      <c r="O9" s="29"/>
      <c r="P9" s="29"/>
      <c r="Q9" s="29"/>
      <c r="R9" s="29"/>
      <c r="S9" s="29"/>
      <c r="T9" s="29"/>
      <c r="U9" s="29"/>
      <c r="V9" s="29"/>
      <c r="W9" s="29"/>
    </row>
    <row r="10" spans="1:23" ht="30" customHeight="1">
      <c r="A10" s="353" t="s">
        <v>284</v>
      </c>
      <c r="B10" s="29"/>
      <c r="C10" s="323">
        <f>C6-C8</f>
        <v>58309.53474841033</v>
      </c>
      <c r="D10" s="328">
        <f>D6-D8</f>
        <v>40589.108483325086</v>
      </c>
      <c r="E10" s="333">
        <f>E6-E8</f>
        <v>4493.3848905740315</v>
      </c>
      <c r="F10" s="338">
        <f>F6-F8</f>
        <v>91.2498776905336</v>
      </c>
      <c r="G10" s="347">
        <f aca="true" t="shared" si="0" ref="G10">SUM(C10,D10,E10,F10,)</f>
        <v>103483.27799999998</v>
      </c>
      <c r="H10" s="29"/>
      <c r="I10" s="595"/>
      <c r="J10" s="596"/>
      <c r="K10" s="596"/>
      <c r="L10" s="29"/>
      <c r="M10" s="29"/>
      <c r="N10" s="29"/>
      <c r="O10" s="29"/>
      <c r="P10" s="29"/>
      <c r="Q10" s="29"/>
      <c r="R10" s="29"/>
      <c r="S10" s="29"/>
      <c r="T10" s="29"/>
      <c r="U10" s="29"/>
      <c r="V10" s="29"/>
      <c r="W10" s="29"/>
    </row>
    <row r="11" spans="1:23" ht="12">
      <c r="A11" s="86" t="s">
        <v>285</v>
      </c>
      <c r="B11" s="29"/>
      <c r="C11" s="481">
        <f>C10/C6</f>
        <v>0.579609748340508</v>
      </c>
      <c r="D11" s="482">
        <f>D10/D6</f>
        <v>0.6673617501296868</v>
      </c>
      <c r="E11" s="483">
        <f>E10/E6</f>
        <v>0.485063409140609</v>
      </c>
      <c r="F11" s="484">
        <f>F10/F6</f>
        <v>0.05066622858996868</v>
      </c>
      <c r="G11" s="485">
        <f>G10/G6</f>
        <v>0.5999513352146827</v>
      </c>
      <c r="H11" s="29"/>
      <c r="I11" s="29"/>
      <c r="J11" s="29"/>
      <c r="K11" s="29"/>
      <c r="L11" s="29"/>
      <c r="M11" s="29"/>
      <c r="N11" s="29"/>
      <c r="O11" s="29"/>
      <c r="P11" s="29"/>
      <c r="Q11" s="29"/>
      <c r="R11" s="29"/>
      <c r="S11" s="29"/>
      <c r="T11" s="29"/>
      <c r="U11" s="29"/>
      <c r="V11" s="29"/>
      <c r="W11" s="29"/>
    </row>
    <row r="12" spans="1:23" ht="3.75" customHeight="1">
      <c r="A12" s="90"/>
      <c r="B12" s="89"/>
      <c r="C12" s="490"/>
      <c r="D12" s="91"/>
      <c r="E12" s="91"/>
      <c r="F12" s="91"/>
      <c r="G12" s="94"/>
      <c r="H12" s="29"/>
      <c r="I12" s="29"/>
      <c r="J12" s="29"/>
      <c r="K12" s="29"/>
      <c r="L12" s="29"/>
      <c r="M12" s="29"/>
      <c r="N12" s="29"/>
      <c r="O12" s="29"/>
      <c r="P12" s="29"/>
      <c r="Q12" s="29"/>
      <c r="R12" s="29"/>
      <c r="S12" s="29"/>
      <c r="T12" s="29"/>
      <c r="U12" s="29"/>
      <c r="V12" s="29"/>
      <c r="W12" s="29"/>
    </row>
    <row r="13" spans="1:23" ht="30" customHeight="1">
      <c r="A13" s="354" t="s">
        <v>88</v>
      </c>
      <c r="B13" s="29"/>
      <c r="C13" s="326">
        <f>'STEP 1 Expenses Input Page '!J77</f>
        <v>20778.08</v>
      </c>
      <c r="D13" s="329">
        <f>'STEP 1 Expenses Input Page '!K77</f>
        <v>8573.48</v>
      </c>
      <c r="E13" s="336">
        <f>'STEP 1 Expenses Input Page '!L77</f>
        <v>6255.76</v>
      </c>
      <c r="F13" s="341">
        <f>'STEP 1 Expenses Input Page '!M77</f>
        <v>2074.88</v>
      </c>
      <c r="G13" s="347">
        <f>SUM(C13:F13)</f>
        <v>37682.2</v>
      </c>
      <c r="H13" s="57"/>
      <c r="I13" s="595"/>
      <c r="J13" s="595"/>
      <c r="K13" s="595"/>
      <c r="L13" s="29"/>
      <c r="M13" s="29"/>
      <c r="N13" s="29"/>
      <c r="O13" s="29"/>
      <c r="P13" s="29"/>
      <c r="Q13" s="29"/>
      <c r="R13" s="29"/>
      <c r="S13" s="29"/>
      <c r="T13" s="29"/>
      <c r="U13" s="29"/>
      <c r="V13" s="29"/>
      <c r="W13" s="29"/>
    </row>
    <row r="14" spans="1:23" ht="41.25" customHeight="1">
      <c r="A14" s="489" t="s">
        <v>89</v>
      </c>
      <c r="B14" s="29"/>
      <c r="C14" s="325">
        <f>$G14*C6/$G6</f>
        <v>13150.619481370444</v>
      </c>
      <c r="D14" s="487">
        <f>$G14*D6/$G6</f>
        <v>7950.4281553205565</v>
      </c>
      <c r="E14" s="335">
        <f>$G14*E6/$G6</f>
        <v>1210.9254930193804</v>
      </c>
      <c r="F14" s="488">
        <f>$G14*F6/$G6</f>
        <v>235.42687028962104</v>
      </c>
      <c r="G14" s="486">
        <f>'STEP 1 Expenses Input Page '!C82</f>
        <v>22547.4</v>
      </c>
      <c r="H14" s="29"/>
      <c r="I14" s="595"/>
      <c r="J14" s="595"/>
      <c r="K14" s="595"/>
      <c r="L14" s="29"/>
      <c r="M14" s="29"/>
      <c r="N14" s="29"/>
      <c r="O14" s="29"/>
      <c r="P14" s="29"/>
      <c r="Q14" s="29"/>
      <c r="R14" s="29"/>
      <c r="S14" s="29"/>
      <c r="T14" s="29"/>
      <c r="U14" s="29"/>
      <c r="V14" s="29"/>
      <c r="W14" s="29"/>
    </row>
    <row r="15" spans="1:23" ht="3.75" customHeight="1">
      <c r="A15" s="90"/>
      <c r="B15" s="89"/>
      <c r="C15" s="91"/>
      <c r="D15" s="91"/>
      <c r="E15" s="91"/>
      <c r="F15" s="91"/>
      <c r="G15" s="94"/>
      <c r="H15" s="29"/>
      <c r="I15" s="29"/>
      <c r="J15" s="29"/>
      <c r="K15" s="29"/>
      <c r="L15" s="29"/>
      <c r="M15" s="29"/>
      <c r="N15" s="29"/>
      <c r="O15" s="29"/>
      <c r="P15" s="29"/>
      <c r="Q15" s="29"/>
      <c r="R15" s="29"/>
      <c r="S15" s="29"/>
      <c r="T15" s="29"/>
      <c r="U15" s="29"/>
      <c r="V15" s="29"/>
      <c r="W15" s="29"/>
    </row>
    <row r="16" spans="1:23" ht="30" customHeight="1">
      <c r="A16" s="355" t="s">
        <v>90</v>
      </c>
      <c r="B16" s="29"/>
      <c r="C16" s="323">
        <f>C14+C13</f>
        <v>33928.699481370444</v>
      </c>
      <c r="D16" s="328">
        <f>D14+D13</f>
        <v>16523.908155320554</v>
      </c>
      <c r="E16" s="333">
        <f>E14+E13</f>
        <v>7466.68549301938</v>
      </c>
      <c r="F16" s="338">
        <f>F14+F13</f>
        <v>2310.306870289621</v>
      </c>
      <c r="G16" s="346">
        <f>G14+G13</f>
        <v>60229.6</v>
      </c>
      <c r="H16" s="29"/>
      <c r="I16" s="29"/>
      <c r="J16" s="29"/>
      <c r="K16" s="29"/>
      <c r="L16" s="29"/>
      <c r="M16" s="29"/>
      <c r="N16" s="29"/>
      <c r="O16" s="29"/>
      <c r="P16" s="29"/>
      <c r="Q16" s="29"/>
      <c r="R16" s="29"/>
      <c r="S16" s="29"/>
      <c r="T16" s="29"/>
      <c r="U16" s="29"/>
      <c r="V16" s="29"/>
      <c r="W16" s="29"/>
    </row>
    <row r="17" spans="1:23" ht="12">
      <c r="A17" s="87" t="s">
        <v>91</v>
      </c>
      <c r="B17" s="29"/>
      <c r="C17" s="481">
        <f>C16/C6</f>
        <v>0.33725882143921543</v>
      </c>
      <c r="D17" s="482">
        <f>D16/D6</f>
        <v>0.27168431822165406</v>
      </c>
      <c r="E17" s="483">
        <f>E16/E6</f>
        <v>0.8060328701915453</v>
      </c>
      <c r="F17" s="484">
        <f>F16/F6</f>
        <v>1.282791155074748</v>
      </c>
      <c r="G17" s="485">
        <f>G16/G6</f>
        <v>0.34918519820609334</v>
      </c>
      <c r="H17" s="29"/>
      <c r="I17" s="29"/>
      <c r="J17" s="29"/>
      <c r="K17" s="29"/>
      <c r="L17" s="29"/>
      <c r="M17" s="29"/>
      <c r="N17" s="29"/>
      <c r="O17" s="29"/>
      <c r="P17" s="29"/>
      <c r="Q17" s="29"/>
      <c r="R17" s="29"/>
      <c r="S17" s="29"/>
      <c r="T17" s="29"/>
      <c r="U17" s="29"/>
      <c r="V17" s="29"/>
      <c r="W17" s="29"/>
    </row>
    <row r="18" spans="1:23" ht="3.75" customHeight="1">
      <c r="A18" s="90"/>
      <c r="B18" s="89"/>
      <c r="C18" s="91"/>
      <c r="D18" s="91"/>
      <c r="E18" s="91"/>
      <c r="F18" s="91"/>
      <c r="G18" s="94"/>
      <c r="H18" s="29"/>
      <c r="I18" s="29"/>
      <c r="J18" s="29"/>
      <c r="K18" s="29"/>
      <c r="L18" s="29"/>
      <c r="M18" s="29"/>
      <c r="N18" s="29"/>
      <c r="O18" s="29"/>
      <c r="P18" s="29"/>
      <c r="Q18" s="29"/>
      <c r="R18" s="29"/>
      <c r="S18" s="29"/>
      <c r="T18" s="29"/>
      <c r="U18" s="29"/>
      <c r="V18" s="29"/>
      <c r="W18" s="29"/>
    </row>
    <row r="19" spans="1:23" ht="30" customHeight="1">
      <c r="A19" s="356" t="s">
        <v>171</v>
      </c>
      <c r="B19" s="29"/>
      <c r="C19" s="323">
        <f>C10-C16</f>
        <v>24380.83526703989</v>
      </c>
      <c r="D19" s="328">
        <f>D10-D16</f>
        <v>24065.200328004532</v>
      </c>
      <c r="E19" s="333">
        <f>E10-E16</f>
        <v>-2973.300602445349</v>
      </c>
      <c r="F19" s="338">
        <f>F10-F16</f>
        <v>-2219.0569925990876</v>
      </c>
      <c r="G19" s="346">
        <f>G10-G16</f>
        <v>43253.67799999998</v>
      </c>
      <c r="H19" s="29"/>
      <c r="I19" s="29"/>
      <c r="J19" s="29"/>
      <c r="K19" s="29"/>
      <c r="L19" s="29"/>
      <c r="M19" s="29"/>
      <c r="N19" s="29"/>
      <c r="O19" s="29"/>
      <c r="P19" s="29"/>
      <c r="Q19" s="29"/>
      <c r="R19" s="29"/>
      <c r="S19" s="29"/>
      <c r="T19" s="29"/>
      <c r="U19" s="29"/>
      <c r="V19" s="29"/>
      <c r="W19" s="29"/>
    </row>
    <row r="20" spans="1:23" ht="12">
      <c r="A20" s="86" t="s">
        <v>91</v>
      </c>
      <c r="B20" s="29"/>
      <c r="C20" s="481">
        <f>C19/C6</f>
        <v>0.2423509269012926</v>
      </c>
      <c r="D20" s="482">
        <f>D19/D6</f>
        <v>0.3956774319080328</v>
      </c>
      <c r="E20" s="483">
        <f>E19/E6</f>
        <v>-0.3209694610509364</v>
      </c>
      <c r="F20" s="484">
        <f>F19/F6</f>
        <v>-1.2321249264847793</v>
      </c>
      <c r="G20" s="485">
        <f>G19/G6</f>
        <v>0.25076613700858935</v>
      </c>
      <c r="H20" s="29"/>
      <c r="I20" s="29"/>
      <c r="J20" s="29"/>
      <c r="K20" s="29"/>
      <c r="L20" s="29"/>
      <c r="M20" s="29"/>
      <c r="N20" s="29"/>
      <c r="O20" s="29"/>
      <c r="P20" s="29"/>
      <c r="Q20" s="29"/>
      <c r="R20" s="29"/>
      <c r="S20" s="29"/>
      <c r="T20" s="29"/>
      <c r="U20" s="29"/>
      <c r="V20" s="29"/>
      <c r="W20" s="29"/>
    </row>
    <row r="21" spans="1:23" ht="3.75" customHeight="1">
      <c r="A21" s="90"/>
      <c r="B21" s="89"/>
      <c r="C21" s="85"/>
      <c r="D21" s="85"/>
      <c r="E21" s="85"/>
      <c r="F21" s="85"/>
      <c r="G21" s="90"/>
      <c r="H21" s="29"/>
      <c r="I21" s="29"/>
      <c r="J21" s="29"/>
      <c r="K21" s="29"/>
      <c r="L21" s="29"/>
      <c r="M21" s="29"/>
      <c r="N21" s="29"/>
      <c r="O21" s="29"/>
      <c r="P21" s="29"/>
      <c r="Q21" s="29"/>
      <c r="R21" s="29"/>
      <c r="S21" s="29"/>
      <c r="T21" s="29"/>
      <c r="U21" s="29"/>
      <c r="V21" s="29"/>
      <c r="W21" s="29"/>
    </row>
    <row r="22" spans="1:23" ht="33" customHeight="1">
      <c r="A22" s="327" t="s">
        <v>75</v>
      </c>
      <c r="B22" s="29"/>
      <c r="C22" s="88"/>
      <c r="D22" s="88"/>
      <c r="E22" s="88"/>
      <c r="F22" s="88"/>
      <c r="G22" s="349"/>
      <c r="H22" s="29"/>
      <c r="I22" s="29"/>
      <c r="J22" s="29"/>
      <c r="K22" s="29"/>
      <c r="L22" s="29"/>
      <c r="M22" s="29"/>
      <c r="N22" s="29"/>
      <c r="O22" s="29"/>
      <c r="P22" s="29"/>
      <c r="Q22" s="29"/>
      <c r="R22" s="29"/>
      <c r="S22" s="29"/>
      <c r="T22" s="29"/>
      <c r="U22" s="29"/>
      <c r="V22" s="29"/>
      <c r="W22" s="29"/>
    </row>
    <row r="23" spans="1:23" ht="12">
      <c r="A23" s="357" t="s">
        <v>194</v>
      </c>
      <c r="B23" s="29"/>
      <c r="C23" s="59"/>
      <c r="D23" s="59"/>
      <c r="E23" s="59"/>
      <c r="F23" s="59"/>
      <c r="G23" s="348">
        <f>'STEP 2 Sales Input Page'!N11</f>
        <v>2000</v>
      </c>
      <c r="H23" s="29"/>
      <c r="I23" s="29"/>
      <c r="J23" s="29"/>
      <c r="K23" s="29"/>
      <c r="L23" s="29"/>
      <c r="M23" s="29"/>
      <c r="N23" s="29"/>
      <c r="O23" s="29"/>
      <c r="P23" s="29"/>
      <c r="Q23" s="29"/>
      <c r="R23" s="29"/>
      <c r="S23" s="29"/>
      <c r="T23" s="29"/>
      <c r="U23" s="29"/>
      <c r="V23" s="29"/>
      <c r="W23" s="29"/>
    </row>
    <row r="24" spans="1:23" ht="12">
      <c r="A24" s="357" t="s">
        <v>195</v>
      </c>
      <c r="B24" s="29"/>
      <c r="C24" s="59"/>
      <c r="D24" s="59"/>
      <c r="E24" s="59"/>
      <c r="F24" s="59"/>
      <c r="G24" s="348">
        <f>'STEP 2 Sales Input Page'!N12</f>
        <v>500</v>
      </c>
      <c r="H24" s="29"/>
      <c r="I24" s="29"/>
      <c r="J24" s="29"/>
      <c r="K24" s="29"/>
      <c r="L24" s="29"/>
      <c r="M24" s="29"/>
      <c r="N24" s="29"/>
      <c r="O24" s="29"/>
      <c r="P24" s="29"/>
      <c r="Q24" s="29"/>
      <c r="R24" s="29"/>
      <c r="S24" s="29"/>
      <c r="T24" s="29"/>
      <c r="U24" s="29"/>
      <c r="V24" s="29"/>
      <c r="W24" s="29"/>
    </row>
    <row r="25" spans="1:23" ht="12">
      <c r="A25" s="357" t="s">
        <v>196</v>
      </c>
      <c r="B25" s="29"/>
      <c r="C25" s="59"/>
      <c r="D25" s="59"/>
      <c r="E25" s="59"/>
      <c r="F25" s="59"/>
      <c r="G25" s="348">
        <f>'STEP 2 Sales Input Page'!N13</f>
        <v>600</v>
      </c>
      <c r="H25" s="29"/>
      <c r="I25" s="29"/>
      <c r="J25" s="29"/>
      <c r="K25" s="29"/>
      <c r="L25" s="29"/>
      <c r="M25" s="29"/>
      <c r="N25" s="29"/>
      <c r="O25" s="29"/>
      <c r="P25" s="29"/>
      <c r="Q25" s="29"/>
      <c r="R25" s="29"/>
      <c r="S25" s="29"/>
      <c r="T25" s="29"/>
      <c r="U25" s="29"/>
      <c r="V25" s="29"/>
      <c r="W25" s="29"/>
    </row>
    <row r="26" spans="1:23" ht="12">
      <c r="A26" s="357" t="s">
        <v>197</v>
      </c>
      <c r="B26" s="29"/>
      <c r="C26" s="59"/>
      <c r="D26" s="59"/>
      <c r="E26" s="59"/>
      <c r="F26" s="59"/>
      <c r="G26" s="348">
        <f>'STEP 2 Sales Input Page'!N14</f>
        <v>500</v>
      </c>
      <c r="H26" s="29"/>
      <c r="I26" s="29"/>
      <c r="J26" s="29"/>
      <c r="K26" s="29"/>
      <c r="L26" s="29"/>
      <c r="M26" s="29"/>
      <c r="N26" s="29"/>
      <c r="O26" s="29"/>
      <c r="P26" s="29"/>
      <c r="Q26" s="29"/>
      <c r="R26" s="29"/>
      <c r="S26" s="29"/>
      <c r="T26" s="29"/>
      <c r="U26" s="29"/>
      <c r="V26" s="29"/>
      <c r="W26" s="29"/>
    </row>
    <row r="27" spans="1:23" ht="27" customHeight="1">
      <c r="A27" s="358" t="s">
        <v>168</v>
      </c>
      <c r="B27" s="29"/>
      <c r="C27" s="59"/>
      <c r="D27" s="59"/>
      <c r="E27" s="59"/>
      <c r="F27" s="59"/>
      <c r="G27" s="350">
        <f>G19+SUM(G23:G26)</f>
        <v>46853.67799999998</v>
      </c>
      <c r="H27" s="29"/>
      <c r="I27" s="29"/>
      <c r="J27" s="29"/>
      <c r="K27" s="29"/>
      <c r="L27" s="29"/>
      <c r="M27" s="29"/>
      <c r="N27" s="29"/>
      <c r="O27" s="29"/>
      <c r="P27" s="29"/>
      <c r="Q27" s="29"/>
      <c r="R27" s="29"/>
      <c r="S27" s="29"/>
      <c r="T27" s="29"/>
      <c r="U27" s="29"/>
      <c r="V27" s="29"/>
      <c r="W27" s="29"/>
    </row>
    <row r="28" spans="1:23" ht="12">
      <c r="A28" s="29"/>
      <c r="B28" s="58"/>
      <c r="C28" s="58"/>
      <c r="D28" s="58"/>
      <c r="E28" s="58"/>
      <c r="F28" s="29"/>
      <c r="G28" s="29"/>
      <c r="H28" s="29"/>
      <c r="I28" s="29"/>
      <c r="J28" s="29"/>
      <c r="K28" s="29"/>
      <c r="L28" s="29"/>
      <c r="M28" s="29"/>
      <c r="N28" s="29"/>
      <c r="O28" s="29"/>
      <c r="P28" s="29"/>
      <c r="Q28" s="29"/>
      <c r="R28" s="29"/>
      <c r="S28" s="29"/>
      <c r="T28" s="29"/>
      <c r="U28" s="29"/>
      <c r="V28" s="29"/>
      <c r="W28" s="29"/>
    </row>
    <row r="29" spans="1:23" ht="12">
      <c r="A29" s="29"/>
      <c r="B29" s="29"/>
      <c r="C29" s="29"/>
      <c r="D29" s="29"/>
      <c r="E29" s="29"/>
      <c r="F29" s="29"/>
      <c r="G29" s="29"/>
      <c r="H29" s="29"/>
      <c r="I29" s="29"/>
      <c r="J29" s="29"/>
      <c r="K29" s="29"/>
      <c r="L29" s="29"/>
      <c r="M29" s="29"/>
      <c r="N29" s="29"/>
      <c r="O29" s="29"/>
      <c r="P29" s="29"/>
      <c r="Q29" s="29"/>
      <c r="R29" s="29"/>
      <c r="S29" s="29"/>
      <c r="T29" s="29"/>
      <c r="U29" s="29"/>
      <c r="V29" s="29"/>
      <c r="W29" s="29"/>
    </row>
    <row r="30" spans="1:23" ht="12">
      <c r="A30" s="29"/>
      <c r="B30" s="29"/>
      <c r="C30" s="29"/>
      <c r="D30" s="29"/>
      <c r="E30" s="29"/>
      <c r="F30" s="29"/>
      <c r="G30" s="29"/>
      <c r="H30" s="29"/>
      <c r="I30" s="29"/>
      <c r="J30" s="29"/>
      <c r="K30" s="29"/>
      <c r="L30" s="29"/>
      <c r="M30" s="29"/>
      <c r="N30" s="29"/>
      <c r="O30" s="29"/>
      <c r="P30" s="29"/>
      <c r="Q30" s="29"/>
      <c r="R30" s="29"/>
      <c r="S30" s="29"/>
      <c r="T30" s="29"/>
      <c r="U30" s="29"/>
      <c r="V30" s="29"/>
      <c r="W30" s="29"/>
    </row>
    <row r="31" spans="1:23" ht="12">
      <c r="A31" s="29"/>
      <c r="B31" s="29"/>
      <c r="C31" s="29"/>
      <c r="D31" s="29"/>
      <c r="E31" s="29"/>
      <c r="F31" s="29"/>
      <c r="G31" s="29"/>
      <c r="H31" s="29"/>
      <c r="I31" s="29"/>
      <c r="J31" s="29"/>
      <c r="K31" s="29"/>
      <c r="L31" s="29"/>
      <c r="M31" s="29"/>
      <c r="N31" s="29"/>
      <c r="O31" s="29"/>
      <c r="P31" s="29"/>
      <c r="Q31" s="29"/>
      <c r="R31" s="29"/>
      <c r="S31" s="29"/>
      <c r="T31" s="29"/>
      <c r="U31" s="29"/>
      <c r="V31" s="29"/>
      <c r="W31" s="29"/>
    </row>
    <row r="32" spans="1:23" ht="12">
      <c r="A32" s="29"/>
      <c r="B32" s="29"/>
      <c r="C32" s="29"/>
      <c r="D32" s="29"/>
      <c r="E32" s="29"/>
      <c r="F32" s="29"/>
      <c r="G32" s="29"/>
      <c r="H32" s="29"/>
      <c r="I32" s="29"/>
      <c r="J32" s="29"/>
      <c r="K32" s="29"/>
      <c r="L32" s="29"/>
      <c r="M32" s="29"/>
      <c r="N32" s="29"/>
      <c r="O32" s="29"/>
      <c r="P32" s="29"/>
      <c r="Q32" s="29"/>
      <c r="R32" s="29"/>
      <c r="S32" s="29"/>
      <c r="T32" s="29"/>
      <c r="U32" s="29"/>
      <c r="V32" s="29"/>
      <c r="W32" s="29"/>
    </row>
    <row r="33" spans="1:23" ht="12">
      <c r="A33" s="29"/>
      <c r="B33" s="29"/>
      <c r="C33" s="29"/>
      <c r="D33" s="57"/>
      <c r="E33" s="29"/>
      <c r="F33" s="29"/>
      <c r="G33" s="29"/>
      <c r="H33" s="29"/>
      <c r="I33" s="29" t="s">
        <v>291</v>
      </c>
      <c r="J33" s="29"/>
      <c r="K33" s="29"/>
      <c r="L33" s="29"/>
      <c r="M33" s="29"/>
      <c r="N33" s="29"/>
      <c r="O33" s="29"/>
      <c r="P33" s="29"/>
      <c r="Q33" s="29"/>
      <c r="R33" s="29"/>
      <c r="S33" s="29"/>
      <c r="T33" s="29"/>
      <c r="U33" s="29"/>
      <c r="V33" s="29"/>
      <c r="W33" s="29"/>
    </row>
    <row r="34" spans="1:23" ht="12">
      <c r="A34" s="29"/>
      <c r="B34" s="29"/>
      <c r="C34" s="29"/>
      <c r="D34" s="29"/>
      <c r="E34" s="29"/>
      <c r="F34" s="29"/>
      <c r="G34" s="29"/>
      <c r="H34" s="29"/>
      <c r="I34" s="29"/>
      <c r="J34" s="29"/>
      <c r="K34" s="29"/>
      <c r="L34" s="29"/>
      <c r="M34" s="29"/>
      <c r="N34" s="29"/>
      <c r="O34" s="29"/>
      <c r="P34" s="29"/>
      <c r="Q34" s="29"/>
      <c r="R34" s="29"/>
      <c r="S34" s="29"/>
      <c r="T34" s="29"/>
      <c r="U34" s="29"/>
      <c r="V34" s="29"/>
      <c r="W34" s="29"/>
    </row>
    <row r="35" spans="1:23" ht="12">
      <c r="A35" s="29"/>
      <c r="B35" s="29"/>
      <c r="C35" s="29"/>
      <c r="D35" s="29"/>
      <c r="E35" s="29"/>
      <c r="F35" s="29"/>
      <c r="G35" s="29"/>
      <c r="H35" s="29"/>
      <c r="I35" s="29"/>
      <c r="J35" s="29"/>
      <c r="K35" s="29"/>
      <c r="L35" s="29"/>
      <c r="M35" s="29"/>
      <c r="N35" s="29"/>
      <c r="O35" s="29"/>
      <c r="P35" s="29"/>
      <c r="Q35" s="29"/>
      <c r="R35" s="29"/>
      <c r="S35" s="29"/>
      <c r="T35" s="29"/>
      <c r="U35" s="29"/>
      <c r="V35" s="29"/>
      <c r="W35" s="29"/>
    </row>
    <row r="36" spans="1:23" ht="12">
      <c r="A36" s="29"/>
      <c r="B36" s="29"/>
      <c r="C36" s="29"/>
      <c r="D36" s="29"/>
      <c r="E36" s="29"/>
      <c r="F36" s="29"/>
      <c r="G36" s="29"/>
      <c r="H36" s="29"/>
      <c r="I36" s="29"/>
      <c r="J36" s="29"/>
      <c r="K36" s="29"/>
      <c r="L36" s="29"/>
      <c r="M36" s="29"/>
      <c r="N36" s="29"/>
      <c r="O36" s="29"/>
      <c r="P36" s="29"/>
      <c r="Q36" s="29"/>
      <c r="R36" s="29"/>
      <c r="S36" s="29"/>
      <c r="T36" s="29"/>
      <c r="U36" s="29"/>
      <c r="V36" s="29"/>
      <c r="W36" s="29"/>
    </row>
    <row r="37" spans="1:23" ht="12">
      <c r="A37" s="29"/>
      <c r="B37" s="29"/>
      <c r="C37" s="29"/>
      <c r="D37" s="29"/>
      <c r="E37" s="29"/>
      <c r="F37" s="29"/>
      <c r="G37" s="29"/>
      <c r="H37" s="29"/>
      <c r="I37" s="29"/>
      <c r="J37" s="29"/>
      <c r="K37" s="29"/>
      <c r="L37" s="29"/>
      <c r="M37" s="29"/>
      <c r="N37" s="29"/>
      <c r="O37" s="29"/>
      <c r="P37" s="29"/>
      <c r="Q37" s="29"/>
      <c r="R37" s="29"/>
      <c r="S37" s="29"/>
      <c r="T37" s="29"/>
      <c r="U37" s="29"/>
      <c r="V37" s="29"/>
      <c r="W37" s="29"/>
    </row>
    <row r="38" spans="1:23" ht="12">
      <c r="A38" s="29"/>
      <c r="B38" s="29"/>
      <c r="C38" s="29"/>
      <c r="D38" s="29"/>
      <c r="E38" s="29"/>
      <c r="F38" s="29"/>
      <c r="G38" s="29"/>
      <c r="H38" s="29"/>
      <c r="I38" s="29"/>
      <c r="J38" s="29"/>
      <c r="K38" s="29"/>
      <c r="L38" s="29"/>
      <c r="M38" s="29"/>
      <c r="N38" s="29"/>
      <c r="O38" s="29"/>
      <c r="P38" s="29"/>
      <c r="Q38" s="29"/>
      <c r="R38" s="29"/>
      <c r="S38" s="29"/>
      <c r="T38" s="29"/>
      <c r="U38" s="29"/>
      <c r="V38" s="29"/>
      <c r="W38" s="29"/>
    </row>
    <row r="39" spans="1:23" ht="12">
      <c r="A39" s="29"/>
      <c r="B39" s="29"/>
      <c r="C39" s="29"/>
      <c r="D39" s="29"/>
      <c r="E39" s="29"/>
      <c r="F39" s="29"/>
      <c r="G39" s="29"/>
      <c r="H39" s="29"/>
      <c r="I39" s="29"/>
      <c r="J39" s="29"/>
      <c r="K39" s="29"/>
      <c r="L39" s="29"/>
      <c r="M39" s="29"/>
      <c r="N39" s="29"/>
      <c r="O39" s="29"/>
      <c r="P39" s="29"/>
      <c r="Q39" s="29"/>
      <c r="R39" s="29"/>
      <c r="S39" s="29"/>
      <c r="T39" s="29"/>
      <c r="U39" s="29"/>
      <c r="V39" s="29"/>
      <c r="W39" s="29"/>
    </row>
    <row r="40" spans="1:23" ht="12">
      <c r="A40" s="29"/>
      <c r="B40" s="29"/>
      <c r="C40" s="29"/>
      <c r="D40" s="29"/>
      <c r="E40" s="29"/>
      <c r="F40" s="29"/>
      <c r="G40" s="29"/>
      <c r="H40" s="29"/>
      <c r="I40" s="29"/>
      <c r="J40" s="29"/>
      <c r="K40" s="29"/>
      <c r="L40" s="29"/>
      <c r="M40" s="29"/>
      <c r="N40" s="29"/>
      <c r="O40" s="29"/>
      <c r="P40" s="29"/>
      <c r="Q40" s="29"/>
      <c r="R40" s="29"/>
      <c r="S40" s="29"/>
      <c r="T40" s="29"/>
      <c r="U40" s="29"/>
      <c r="V40" s="29"/>
      <c r="W40" s="29"/>
    </row>
    <row r="41" spans="1:23" ht="12">
      <c r="A41" s="29"/>
      <c r="B41" s="29"/>
      <c r="C41" s="29"/>
      <c r="D41" s="29"/>
      <c r="E41" s="29"/>
      <c r="F41" s="29"/>
      <c r="G41" s="29"/>
      <c r="H41" s="29"/>
      <c r="I41" s="29"/>
      <c r="J41" s="29"/>
      <c r="K41" s="29"/>
      <c r="L41" s="29"/>
      <c r="M41" s="29"/>
      <c r="N41" s="29"/>
      <c r="O41" s="29"/>
      <c r="P41" s="29"/>
      <c r="Q41" s="29"/>
      <c r="R41" s="29"/>
      <c r="S41" s="29"/>
      <c r="T41" s="29"/>
      <c r="U41" s="29"/>
      <c r="V41" s="29"/>
      <c r="W41" s="29"/>
    </row>
    <row r="42" spans="1:23" ht="12">
      <c r="A42" s="29"/>
      <c r="B42" s="29"/>
      <c r="C42" s="29"/>
      <c r="D42" s="29"/>
      <c r="E42" s="29"/>
      <c r="F42" s="29"/>
      <c r="G42" s="29"/>
      <c r="H42" s="29"/>
      <c r="I42" s="29"/>
      <c r="J42" s="29"/>
      <c r="K42" s="29"/>
      <c r="L42" s="29"/>
      <c r="M42" s="29"/>
      <c r="N42" s="29"/>
      <c r="O42" s="29"/>
      <c r="P42" s="29"/>
      <c r="Q42" s="29"/>
      <c r="R42" s="29"/>
      <c r="S42" s="29"/>
      <c r="T42" s="29"/>
      <c r="U42" s="29"/>
      <c r="V42" s="29"/>
      <c r="W42" s="29"/>
    </row>
    <row r="43" spans="1:23" ht="12">
      <c r="A43" s="29"/>
      <c r="B43" s="29"/>
      <c r="C43" s="29"/>
      <c r="D43" s="29"/>
      <c r="E43" s="29"/>
      <c r="F43" s="29"/>
      <c r="G43" s="29"/>
      <c r="H43" s="29"/>
      <c r="I43" s="29"/>
      <c r="J43" s="29"/>
      <c r="K43" s="29"/>
      <c r="L43" s="29"/>
      <c r="M43" s="29"/>
      <c r="N43" s="29"/>
      <c r="O43" s="29"/>
      <c r="P43" s="29"/>
      <c r="Q43" s="29"/>
      <c r="R43" s="29"/>
      <c r="S43" s="29"/>
      <c r="T43" s="29"/>
      <c r="U43" s="29"/>
      <c r="V43" s="29"/>
      <c r="W43" s="29"/>
    </row>
    <row r="44" spans="1:23" ht="12">
      <c r="A44" s="29"/>
      <c r="B44" s="29"/>
      <c r="C44" s="29"/>
      <c r="D44" s="29"/>
      <c r="E44" s="29"/>
      <c r="F44" s="29"/>
      <c r="G44" s="29"/>
      <c r="H44" s="29"/>
      <c r="I44" s="29"/>
      <c r="J44" s="29"/>
      <c r="K44" s="29"/>
      <c r="L44" s="29"/>
      <c r="M44" s="29"/>
      <c r="N44" s="29"/>
      <c r="O44" s="29"/>
      <c r="P44" s="29"/>
      <c r="Q44" s="29"/>
      <c r="R44" s="29"/>
      <c r="S44" s="29"/>
      <c r="T44" s="29"/>
      <c r="U44" s="29"/>
      <c r="V44" s="29"/>
      <c r="W44" s="29"/>
    </row>
    <row r="45" spans="1:23" ht="12">
      <c r="A45" s="29"/>
      <c r="B45" s="29"/>
      <c r="C45" s="29"/>
      <c r="D45" s="29"/>
      <c r="E45" s="29"/>
      <c r="F45" s="29"/>
      <c r="G45" s="29"/>
      <c r="H45" s="29"/>
      <c r="I45" s="29"/>
      <c r="J45" s="29"/>
      <c r="K45" s="29"/>
      <c r="L45" s="29"/>
      <c r="M45" s="29"/>
      <c r="N45" s="29"/>
      <c r="O45" s="29"/>
      <c r="P45" s="29"/>
      <c r="Q45" s="29"/>
      <c r="R45" s="29"/>
      <c r="S45" s="29"/>
      <c r="T45" s="29"/>
      <c r="U45" s="29"/>
      <c r="V45" s="29"/>
      <c r="W45" s="29"/>
    </row>
    <row r="46" spans="1:23" ht="12">
      <c r="A46" s="29"/>
      <c r="B46" s="29"/>
      <c r="C46" s="29"/>
      <c r="D46" s="29"/>
      <c r="E46" s="29"/>
      <c r="F46" s="29"/>
      <c r="G46" s="29"/>
      <c r="H46" s="29"/>
      <c r="I46" s="29"/>
      <c r="J46" s="29"/>
      <c r="K46" s="29"/>
      <c r="L46" s="29"/>
      <c r="M46" s="29"/>
      <c r="N46" s="29"/>
      <c r="O46" s="29"/>
      <c r="P46" s="29"/>
      <c r="Q46" s="29"/>
      <c r="R46" s="29"/>
      <c r="S46" s="29"/>
      <c r="T46" s="29"/>
      <c r="U46" s="29"/>
      <c r="V46" s="29"/>
      <c r="W46" s="29"/>
    </row>
    <row r="47" spans="1:23" ht="12">
      <c r="A47" s="29"/>
      <c r="B47" s="29"/>
      <c r="C47" s="29"/>
      <c r="D47" s="29"/>
      <c r="E47" s="29"/>
      <c r="F47" s="29"/>
      <c r="G47" s="29"/>
      <c r="H47" s="29"/>
      <c r="I47" s="29"/>
      <c r="J47" s="29"/>
      <c r="K47" s="29"/>
      <c r="L47" s="29"/>
      <c r="M47" s="29"/>
      <c r="N47" s="29"/>
      <c r="O47" s="29"/>
      <c r="P47" s="29"/>
      <c r="Q47" s="29"/>
      <c r="R47" s="29"/>
      <c r="S47" s="29"/>
      <c r="T47" s="29"/>
      <c r="U47" s="29"/>
      <c r="V47" s="29"/>
      <c r="W47" s="29"/>
    </row>
    <row r="48" spans="1:23" ht="12">
      <c r="A48" s="29"/>
      <c r="B48" s="29"/>
      <c r="C48" s="29"/>
      <c r="D48" s="29"/>
      <c r="E48" s="29"/>
      <c r="F48" s="29"/>
      <c r="G48" s="29"/>
      <c r="H48" s="29"/>
      <c r="I48" s="29"/>
      <c r="J48" s="29"/>
      <c r="K48" s="29"/>
      <c r="L48" s="29"/>
      <c r="M48" s="29"/>
      <c r="N48" s="29"/>
      <c r="O48" s="29"/>
      <c r="P48" s="29"/>
      <c r="Q48" s="29"/>
      <c r="R48" s="29"/>
      <c r="S48" s="29"/>
      <c r="T48" s="29"/>
      <c r="U48" s="29"/>
      <c r="V48" s="29"/>
      <c r="W48" s="29"/>
    </row>
    <row r="49" spans="1:23" ht="12">
      <c r="A49" s="29"/>
      <c r="B49" s="29"/>
      <c r="C49" s="29"/>
      <c r="D49" s="29"/>
      <c r="E49" s="29"/>
      <c r="F49" s="29"/>
      <c r="G49" s="29"/>
      <c r="H49" s="29"/>
      <c r="I49" s="29"/>
      <c r="J49" s="29"/>
      <c r="K49" s="29"/>
      <c r="L49" s="29"/>
      <c r="M49" s="29"/>
      <c r="N49" s="29"/>
      <c r="O49" s="29"/>
      <c r="P49" s="29"/>
      <c r="Q49" s="29"/>
      <c r="R49" s="29"/>
      <c r="S49" s="29"/>
      <c r="T49" s="29"/>
      <c r="U49" s="29"/>
      <c r="V49" s="29"/>
      <c r="W49" s="29"/>
    </row>
    <row r="50" spans="1:23" ht="12">
      <c r="A50" s="29"/>
      <c r="B50" s="29"/>
      <c r="C50" s="29"/>
      <c r="D50" s="29"/>
      <c r="E50" s="29"/>
      <c r="F50" s="29"/>
      <c r="G50" s="29"/>
      <c r="H50" s="29"/>
      <c r="I50" s="29"/>
      <c r="J50" s="29"/>
      <c r="K50" s="29"/>
      <c r="L50" s="29"/>
      <c r="M50" s="29"/>
      <c r="N50" s="29"/>
      <c r="O50" s="29"/>
      <c r="P50" s="29"/>
      <c r="Q50" s="29"/>
      <c r="R50" s="29"/>
      <c r="S50" s="29"/>
      <c r="T50" s="29"/>
      <c r="U50" s="29"/>
      <c r="V50" s="29"/>
      <c r="W50" s="29"/>
    </row>
    <row r="51" spans="1:23" ht="12">
      <c r="A51" s="29"/>
      <c r="B51" s="29"/>
      <c r="C51" s="29"/>
      <c r="D51" s="29"/>
      <c r="E51" s="29"/>
      <c r="F51" s="29"/>
      <c r="G51" s="29"/>
      <c r="H51" s="29"/>
      <c r="I51" s="29"/>
      <c r="J51" s="29"/>
      <c r="K51" s="29"/>
      <c r="L51" s="29"/>
      <c r="M51" s="29"/>
      <c r="N51" s="29"/>
      <c r="O51" s="29"/>
      <c r="P51" s="29"/>
      <c r="Q51" s="29"/>
      <c r="R51" s="29"/>
      <c r="S51" s="29"/>
      <c r="T51" s="29"/>
      <c r="U51" s="29"/>
      <c r="V51" s="29"/>
      <c r="W51" s="29"/>
    </row>
    <row r="52" spans="1:23" ht="12">
      <c r="A52" s="29"/>
      <c r="B52" s="29"/>
      <c r="C52" s="29"/>
      <c r="D52" s="29"/>
      <c r="E52" s="29"/>
      <c r="F52" s="29"/>
      <c r="G52" s="29"/>
      <c r="H52" s="29"/>
      <c r="I52" s="29"/>
      <c r="J52" s="29"/>
      <c r="K52" s="29"/>
      <c r="L52" s="29"/>
      <c r="M52" s="29"/>
      <c r="N52" s="29"/>
      <c r="O52" s="29"/>
      <c r="P52" s="29"/>
      <c r="Q52" s="29"/>
      <c r="R52" s="29"/>
      <c r="S52" s="29"/>
      <c r="T52" s="29"/>
      <c r="U52" s="29"/>
      <c r="V52" s="29"/>
      <c r="W52" s="29"/>
    </row>
    <row r="53" spans="1:23" ht="12">
      <c r="A53" s="29"/>
      <c r="B53" s="29"/>
      <c r="C53" s="29"/>
      <c r="D53" s="29"/>
      <c r="E53" s="29"/>
      <c r="F53" s="29"/>
      <c r="G53" s="29"/>
      <c r="H53" s="29"/>
      <c r="I53" s="29"/>
      <c r="J53" s="29"/>
      <c r="K53" s="29"/>
      <c r="L53" s="29"/>
      <c r="M53" s="29"/>
      <c r="N53" s="29"/>
      <c r="O53" s="29"/>
      <c r="P53" s="29"/>
      <c r="Q53" s="29"/>
      <c r="R53" s="29"/>
      <c r="S53" s="29"/>
      <c r="T53" s="29"/>
      <c r="U53" s="29"/>
      <c r="V53" s="29"/>
      <c r="W53" s="29"/>
    </row>
    <row r="54" spans="1:23" ht="12">
      <c r="A54" s="29"/>
      <c r="B54" s="29"/>
      <c r="C54" s="29"/>
      <c r="D54" s="29"/>
      <c r="E54" s="29"/>
      <c r="F54" s="29"/>
      <c r="G54" s="29"/>
      <c r="H54" s="29"/>
      <c r="I54" s="29"/>
      <c r="J54" s="29"/>
      <c r="K54" s="29"/>
      <c r="L54" s="29"/>
      <c r="M54" s="29"/>
      <c r="N54" s="29"/>
      <c r="O54" s="29"/>
      <c r="P54" s="29"/>
      <c r="Q54" s="29"/>
      <c r="R54" s="29"/>
      <c r="S54" s="29"/>
      <c r="T54" s="29"/>
      <c r="U54" s="29"/>
      <c r="V54" s="29"/>
      <c r="W54" s="29"/>
    </row>
    <row r="55" spans="1:23" ht="12">
      <c r="A55" s="29"/>
      <c r="B55" s="29"/>
      <c r="C55" s="29"/>
      <c r="D55" s="29"/>
      <c r="E55" s="29"/>
      <c r="F55" s="29"/>
      <c r="G55" s="29"/>
      <c r="H55" s="29"/>
      <c r="I55" s="29"/>
      <c r="J55" s="29"/>
      <c r="K55" s="29"/>
      <c r="L55" s="29"/>
      <c r="M55" s="29"/>
      <c r="N55" s="29"/>
      <c r="O55" s="29"/>
      <c r="P55" s="29"/>
      <c r="Q55" s="29"/>
      <c r="R55" s="29"/>
      <c r="S55" s="29"/>
      <c r="T55" s="29"/>
      <c r="U55" s="29"/>
      <c r="V55" s="29"/>
      <c r="W55" s="29"/>
    </row>
    <row r="56" spans="1:23" ht="12">
      <c r="A56" s="29"/>
      <c r="B56" s="29"/>
      <c r="C56" s="29"/>
      <c r="D56" s="29"/>
      <c r="E56" s="29"/>
      <c r="F56" s="29"/>
      <c r="G56" s="29"/>
      <c r="H56" s="29"/>
      <c r="I56" s="29"/>
      <c r="J56" s="29"/>
      <c r="K56" s="29"/>
      <c r="L56" s="29"/>
      <c r="M56" s="29"/>
      <c r="N56" s="29"/>
      <c r="O56" s="29"/>
      <c r="P56" s="29"/>
      <c r="Q56" s="29"/>
      <c r="R56" s="29"/>
      <c r="S56" s="29"/>
      <c r="T56" s="29"/>
      <c r="U56" s="29"/>
      <c r="V56" s="29"/>
      <c r="W56" s="29"/>
    </row>
    <row r="57" spans="1:23" ht="12">
      <c r="A57" s="29"/>
      <c r="B57" s="29"/>
      <c r="C57" s="29"/>
      <c r="D57" s="29"/>
      <c r="E57" s="29"/>
      <c r="F57" s="29"/>
      <c r="G57" s="29"/>
      <c r="H57" s="29"/>
      <c r="I57" s="29"/>
      <c r="J57" s="29"/>
      <c r="K57" s="29"/>
      <c r="L57" s="29"/>
      <c r="M57" s="29"/>
      <c r="N57" s="29"/>
      <c r="O57" s="29"/>
      <c r="P57" s="29"/>
      <c r="Q57" s="29"/>
      <c r="R57" s="29"/>
      <c r="S57" s="29"/>
      <c r="T57" s="29"/>
      <c r="U57" s="29"/>
      <c r="V57" s="29"/>
      <c r="W57" s="29"/>
    </row>
    <row r="58" spans="1:23" ht="12">
      <c r="A58" s="29"/>
      <c r="B58" s="29"/>
      <c r="C58" s="29"/>
      <c r="D58" s="29"/>
      <c r="E58" s="29"/>
      <c r="F58" s="29"/>
      <c r="G58" s="29"/>
      <c r="H58" s="29"/>
      <c r="I58" s="29"/>
      <c r="J58" s="29"/>
      <c r="K58" s="29"/>
      <c r="L58" s="29"/>
      <c r="M58" s="29"/>
      <c r="N58" s="29"/>
      <c r="O58" s="29"/>
      <c r="P58" s="29"/>
      <c r="Q58" s="29"/>
      <c r="R58" s="29"/>
      <c r="S58" s="29"/>
      <c r="T58" s="29"/>
      <c r="U58" s="29"/>
      <c r="V58" s="29"/>
      <c r="W58" s="29"/>
    </row>
    <row r="59" spans="1:23" ht="12">
      <c r="A59" s="29"/>
      <c r="B59" s="29"/>
      <c r="C59" s="29"/>
      <c r="D59" s="29"/>
      <c r="E59" s="29"/>
      <c r="F59" s="29"/>
      <c r="G59" s="29"/>
      <c r="H59" s="29"/>
      <c r="I59" s="29"/>
      <c r="J59" s="29"/>
      <c r="K59" s="29"/>
      <c r="L59" s="29"/>
      <c r="M59" s="29"/>
      <c r="N59" s="29"/>
      <c r="O59" s="29"/>
      <c r="P59" s="29"/>
      <c r="Q59" s="29"/>
      <c r="R59" s="29"/>
      <c r="S59" s="29"/>
      <c r="T59" s="29"/>
      <c r="U59" s="29"/>
      <c r="V59" s="29"/>
      <c r="W59" s="29"/>
    </row>
    <row r="60" spans="1:23" ht="12">
      <c r="A60" s="29"/>
      <c r="B60" s="29"/>
      <c r="C60" s="29"/>
      <c r="D60" s="29"/>
      <c r="E60" s="29"/>
      <c r="F60" s="29"/>
      <c r="G60" s="29"/>
      <c r="H60" s="29"/>
      <c r="I60" s="29"/>
      <c r="J60" s="29"/>
      <c r="K60" s="29"/>
      <c r="L60" s="29"/>
      <c r="M60" s="29"/>
      <c r="N60" s="29"/>
      <c r="O60" s="29"/>
      <c r="P60" s="29"/>
      <c r="Q60" s="29"/>
      <c r="R60" s="29"/>
      <c r="S60" s="29"/>
      <c r="T60" s="29"/>
      <c r="U60" s="29"/>
      <c r="V60" s="29"/>
      <c r="W60" s="29"/>
    </row>
    <row r="61" spans="1:23" ht="12">
      <c r="A61" s="29"/>
      <c r="B61" s="29"/>
      <c r="C61" s="29"/>
      <c r="D61" s="29"/>
      <c r="E61" s="29"/>
      <c r="F61" s="29"/>
      <c r="G61" s="29"/>
      <c r="H61" s="29"/>
      <c r="I61" s="29"/>
      <c r="J61" s="29"/>
      <c r="K61" s="29"/>
      <c r="L61" s="29"/>
      <c r="M61" s="29"/>
      <c r="N61" s="29"/>
      <c r="O61" s="29"/>
      <c r="P61" s="29"/>
      <c r="Q61" s="29"/>
      <c r="R61" s="29"/>
      <c r="S61" s="29"/>
      <c r="T61" s="29"/>
      <c r="U61" s="29"/>
      <c r="V61" s="29"/>
      <c r="W61" s="29"/>
    </row>
    <row r="62" spans="1:23" ht="12">
      <c r="A62" s="29"/>
      <c r="B62" s="29"/>
      <c r="C62" s="29"/>
      <c r="D62" s="29"/>
      <c r="E62" s="29"/>
      <c r="F62" s="29"/>
      <c r="G62" s="29"/>
      <c r="H62" s="29"/>
      <c r="I62" s="29"/>
      <c r="J62" s="29"/>
      <c r="K62" s="29"/>
      <c r="L62" s="29"/>
      <c r="M62" s="29"/>
      <c r="N62" s="29"/>
      <c r="O62" s="29"/>
      <c r="P62" s="29"/>
      <c r="Q62" s="29"/>
      <c r="R62" s="29"/>
      <c r="S62" s="29"/>
      <c r="T62" s="29"/>
      <c r="U62" s="29"/>
      <c r="V62" s="29"/>
      <c r="W62" s="29"/>
    </row>
    <row r="63" spans="1:23" ht="12">
      <c r="A63" s="29"/>
      <c r="B63" s="29"/>
      <c r="C63" s="29"/>
      <c r="D63" s="29"/>
      <c r="E63" s="29"/>
      <c r="F63" s="29"/>
      <c r="G63" s="29"/>
      <c r="H63" s="29"/>
      <c r="I63" s="29"/>
      <c r="J63" s="29"/>
      <c r="K63" s="29"/>
      <c r="L63" s="29"/>
      <c r="M63" s="29"/>
      <c r="N63" s="29"/>
      <c r="O63" s="29"/>
      <c r="P63" s="29"/>
      <c r="Q63" s="29"/>
      <c r="R63" s="29"/>
      <c r="S63" s="29"/>
      <c r="T63" s="29"/>
      <c r="U63" s="29"/>
      <c r="V63" s="29"/>
      <c r="W63" s="29"/>
    </row>
    <row r="64" spans="1:23" ht="12">
      <c r="A64" s="29"/>
      <c r="B64" s="29"/>
      <c r="C64" s="29"/>
      <c r="D64" s="29"/>
      <c r="E64" s="29"/>
      <c r="F64" s="29"/>
      <c r="G64" s="29"/>
      <c r="H64" s="29"/>
      <c r="I64" s="29"/>
      <c r="J64" s="29"/>
      <c r="K64" s="29"/>
      <c r="L64" s="29"/>
      <c r="M64" s="29"/>
      <c r="N64" s="29"/>
      <c r="O64" s="29"/>
      <c r="P64" s="29"/>
      <c r="Q64" s="29"/>
      <c r="R64" s="29"/>
      <c r="S64" s="29"/>
      <c r="T64" s="29"/>
      <c r="U64" s="29"/>
      <c r="V64" s="29"/>
      <c r="W64" s="29"/>
    </row>
    <row r="65" spans="1:23" ht="12">
      <c r="A65" s="29"/>
      <c r="B65" s="29"/>
      <c r="C65" s="29"/>
      <c r="D65" s="29"/>
      <c r="E65" s="29"/>
      <c r="F65" s="29"/>
      <c r="G65" s="29"/>
      <c r="H65" s="29"/>
      <c r="I65" s="29"/>
      <c r="J65" s="29"/>
      <c r="K65" s="29"/>
      <c r="L65" s="29"/>
      <c r="M65" s="29"/>
      <c r="N65" s="29"/>
      <c r="O65" s="29"/>
      <c r="P65" s="29"/>
      <c r="Q65" s="29"/>
      <c r="R65" s="29"/>
      <c r="S65" s="29"/>
      <c r="T65" s="29"/>
      <c r="U65" s="29"/>
      <c r="V65" s="29"/>
      <c r="W65" s="29"/>
    </row>
    <row r="66" spans="1:23" ht="12">
      <c r="A66" s="29"/>
      <c r="B66" s="29"/>
      <c r="C66" s="29"/>
      <c r="D66" s="29"/>
      <c r="E66" s="29"/>
      <c r="F66" s="29"/>
      <c r="G66" s="29"/>
      <c r="H66" s="29"/>
      <c r="I66" s="29"/>
      <c r="J66" s="29"/>
      <c r="K66" s="29"/>
      <c r="L66" s="29"/>
      <c r="M66" s="29"/>
      <c r="N66" s="29"/>
      <c r="O66" s="29"/>
      <c r="P66" s="29"/>
      <c r="Q66" s="29"/>
      <c r="R66" s="29"/>
      <c r="S66" s="29"/>
      <c r="T66" s="29"/>
      <c r="U66" s="29"/>
      <c r="V66" s="29"/>
      <c r="W66" s="29"/>
    </row>
    <row r="67" spans="1:23" ht="12">
      <c r="A67" s="29"/>
      <c r="B67" s="29"/>
      <c r="C67" s="29"/>
      <c r="D67" s="29"/>
      <c r="E67" s="29"/>
      <c r="F67" s="29"/>
      <c r="G67" s="29"/>
      <c r="H67" s="29"/>
      <c r="I67" s="29"/>
      <c r="J67" s="29"/>
      <c r="K67" s="29"/>
      <c r="L67" s="29"/>
      <c r="M67" s="29"/>
      <c r="N67" s="29"/>
      <c r="O67" s="29"/>
      <c r="P67" s="29"/>
      <c r="Q67" s="29"/>
      <c r="R67" s="29"/>
      <c r="S67" s="29"/>
      <c r="T67" s="29"/>
      <c r="U67" s="29"/>
      <c r="V67" s="29"/>
      <c r="W67" s="29"/>
    </row>
    <row r="68" spans="1:23" ht="12">
      <c r="A68" s="29"/>
      <c r="B68" s="29"/>
      <c r="C68" s="29"/>
      <c r="D68" s="29"/>
      <c r="E68" s="29"/>
      <c r="F68" s="29"/>
      <c r="G68" s="29"/>
      <c r="H68" s="29"/>
      <c r="I68" s="29"/>
      <c r="J68" s="29"/>
      <c r="K68" s="29"/>
      <c r="L68" s="29"/>
      <c r="M68" s="29"/>
      <c r="N68" s="29"/>
      <c r="O68" s="29"/>
      <c r="P68" s="29"/>
      <c r="Q68" s="29"/>
      <c r="R68" s="29"/>
      <c r="S68" s="29"/>
      <c r="T68" s="29"/>
      <c r="U68" s="29"/>
      <c r="V68" s="29"/>
      <c r="W68" s="29"/>
    </row>
    <row r="69" spans="1:23" ht="12">
      <c r="A69" s="29"/>
      <c r="B69" s="29"/>
      <c r="C69" s="29"/>
      <c r="D69" s="29"/>
      <c r="E69" s="29"/>
      <c r="F69" s="29"/>
      <c r="G69" s="29"/>
      <c r="H69" s="29"/>
      <c r="I69" s="29"/>
      <c r="J69" s="29"/>
      <c r="K69" s="29"/>
      <c r="L69" s="29"/>
      <c r="M69" s="29"/>
      <c r="N69" s="29"/>
      <c r="O69" s="29"/>
      <c r="P69" s="29"/>
      <c r="Q69" s="29"/>
      <c r="R69" s="29"/>
      <c r="S69" s="29"/>
      <c r="T69" s="29"/>
      <c r="U69" s="29"/>
      <c r="V69" s="29"/>
      <c r="W69" s="29"/>
    </row>
    <row r="70" spans="1:23" ht="12">
      <c r="A70" s="29"/>
      <c r="B70" s="29"/>
      <c r="C70" s="29"/>
      <c r="D70" s="29"/>
      <c r="E70" s="29"/>
      <c r="F70" s="29"/>
      <c r="G70" s="29"/>
      <c r="H70" s="29"/>
      <c r="I70" s="29"/>
      <c r="J70" s="29"/>
      <c r="K70" s="29"/>
      <c r="L70" s="29"/>
      <c r="M70" s="29"/>
      <c r="N70" s="29"/>
      <c r="O70" s="29"/>
      <c r="P70" s="29"/>
      <c r="Q70" s="29"/>
      <c r="R70" s="29"/>
      <c r="S70" s="29"/>
      <c r="T70" s="29"/>
      <c r="U70" s="29"/>
      <c r="V70" s="29"/>
      <c r="W70" s="29"/>
    </row>
    <row r="71" spans="9:23" ht="12">
      <c r="I71" s="29"/>
      <c r="J71" s="29"/>
      <c r="K71" s="29"/>
      <c r="L71" s="29"/>
      <c r="M71" s="29"/>
      <c r="N71" s="29"/>
      <c r="O71" s="29"/>
      <c r="P71" s="29"/>
      <c r="Q71" s="29"/>
      <c r="R71" s="29"/>
      <c r="S71" s="29"/>
      <c r="T71" s="29"/>
      <c r="U71" s="29"/>
      <c r="V71" s="29"/>
      <c r="W71" s="29"/>
    </row>
  </sheetData>
  <sheetProtection password="CC48" sheet="1" objects="1" scenarios="1"/>
  <mergeCells count="6">
    <mergeCell ref="A1:A4"/>
    <mergeCell ref="I14:K14"/>
    <mergeCell ref="I10:K10"/>
    <mergeCell ref="I8:K8"/>
    <mergeCell ref="I13:K13"/>
    <mergeCell ref="B1:H3"/>
  </mergeCells>
  <printOptions/>
  <pageMargins left="0.25" right="0.25" top="1" bottom="1" header="0.5" footer="0.5"/>
  <pageSetup horizontalDpi="600" verticalDpi="600" orientation="portrait" r:id="rId1"/>
  <headerFooter alignWithMargins="0">
    <oddFooter>&amp;C&amp;F</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Munsch</dc:creator>
  <cp:keywords/>
  <dc:description/>
  <cp:lastModifiedBy>Rebecca Claypool</cp:lastModifiedBy>
  <cp:lastPrinted>2007-09-11T02:41:23Z</cp:lastPrinted>
  <dcterms:created xsi:type="dcterms:W3CDTF">2002-02-23T03:19:52Z</dcterms:created>
  <dcterms:modified xsi:type="dcterms:W3CDTF">2011-02-22T23:34:29Z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-1243118809</vt:i4>
  </property>
  <property fmtid="{D5CDD505-2E9C-101B-9397-08002B2CF9AE}" pid="3" name="_EmailSubject">
    <vt:lpwstr>HVF Unit Cost Spreadsheet 2005</vt:lpwstr>
  </property>
  <property fmtid="{D5CDD505-2E9C-101B-9397-08002B2CF9AE}" pid="4" name="_AuthorEmail">
    <vt:lpwstr>harmony@mwt.net</vt:lpwstr>
  </property>
  <property fmtid="{D5CDD505-2E9C-101B-9397-08002B2CF9AE}" pid="5" name="_AuthorEmailDisplayName">
    <vt:lpwstr>Harmony Valley Farm</vt:lpwstr>
  </property>
  <property fmtid="{D5CDD505-2E9C-101B-9397-08002B2CF9AE}" pid="6" name="_ReviewingToolsShownOnce">
    <vt:lpwstr/>
  </property>
</Properties>
</file>