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35" windowWidth="12390" windowHeight="9315" activeTab="1"/>
  </bookViews>
  <sheets>
    <sheet name="Corn-Beans" sheetId="1" r:id="rId1"/>
    <sheet name="New Corn-Beans-Small Grains" sheetId="2" r:id="rId2"/>
    <sheet name="Example Baseline Values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Ken Barnett</author>
  </authors>
  <commentList>
    <comment ref="J1" authorId="0">
      <text>
        <r>
          <rPr>
            <b/>
            <sz val="8"/>
            <rFont val="Tahoma"/>
            <family val="0"/>
          </rPr>
          <t>Changes that I have made are in red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Based on winter wheat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10-yr. mean yield for long-term rotation study at Arlington for corn-soybean rotation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10-yr. mean yield for long-term rotation study at Arlington for soybean-corn rotation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2000-2005 mean yield for winter wheat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2000-2005 average WI price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2000-2005 average WI price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2000-2005 average price for winter wheat in WI is $2.67/bu.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The mean $/small square bale from Jan. to present in the Midwest is $2.44/SSB.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$383/ton for 46-0-0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10-yr. mean yield increase for long-term rotation study at Arlington for corn-soybean rotation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I don't know about this value.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10-yr. mean yield increase for long-term rotation study at Arlington for corn-soybean rotation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I don't know about this value.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$120/bag for seed corn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>Roundup Ready Soybean seed
$0.64/lb at 80 lb/A</t>
        </r>
        <r>
          <rPr>
            <sz val="8"/>
            <rFont val="Tahoma"/>
            <family val="0"/>
          </rPr>
          <t xml:space="preserve">
</t>
        </r>
      </text>
    </comment>
    <comment ref="M19" authorId="0">
      <text>
        <r>
          <rPr>
            <b/>
            <sz val="8"/>
            <rFont val="Tahoma"/>
            <family val="0"/>
          </rPr>
          <t>Winter wheat seed at $10.80/bu for 3 bu/A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Soybean inoculant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87 lb/A 0-46-0 and
17 lb/A 0-0-60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109 lb/A 0-46-0
100 lb/A 0-0-60</t>
        </r>
        <r>
          <rPr>
            <sz val="8"/>
            <rFont val="Tahoma"/>
            <family val="0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0"/>
          </rPr>
          <t>60 lb/A 0-46-0
100 lb/A 0-0-60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110 lb/A 28-0-0 and
98 lb/A 46-0-0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0"/>
          </rPr>
          <t>60 lb/A 46-0-0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150 lb/A 9-23-30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0.23 gal/A Harness
and
0.22 gal/A Hornet WDG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0.17 gal/A Roundup Weathermax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$8.26/A for power units and implements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$7.30/A for repair and maintenance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$8.84/A for repair and maintenance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$22.31/A for diesel and gasoline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b/>
            <sz val="8"/>
            <rFont val="Tahoma"/>
            <family val="0"/>
          </rPr>
          <t>$25.74/A for gas and diesel</t>
        </r>
        <r>
          <rPr>
            <sz val="8"/>
            <rFont val="Tahoma"/>
            <family val="0"/>
          </rPr>
          <t xml:space="preserve">
</t>
        </r>
      </text>
    </comment>
    <comment ref="M30" authorId="0">
      <text>
        <r>
          <rPr>
            <b/>
            <sz val="8"/>
            <rFont val="Tahoma"/>
            <family val="0"/>
          </rPr>
          <t xml:space="preserve">$27.44/A for gas and diesel
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LP Gas and Electricity
$4.78/A
Grain drying est.
$36.54/A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0"/>
          </rPr>
          <t>Electricity
$0.10/A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b/>
            <sz val="8"/>
            <rFont val="Tahoma"/>
            <family val="0"/>
          </rPr>
          <t>Electricity
$0.18/A</t>
        </r>
        <r>
          <rPr>
            <sz val="8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0"/>
          </rPr>
          <t>2% of mean assessed farmland value of $165/A.  Does not include any charges for rent of farmland.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0"/>
          </rPr>
          <t>2% of mean assessed farmland value of $165/A.  Does not include any charges for rent of farmland.</t>
        </r>
        <r>
          <rPr>
            <sz val="8"/>
            <rFont val="Tahoma"/>
            <family val="0"/>
          </rPr>
          <t xml:space="preserve">
</t>
        </r>
      </text>
    </comment>
    <comment ref="M32" authorId="0">
      <text>
        <r>
          <rPr>
            <b/>
            <sz val="8"/>
            <rFont val="Tahoma"/>
            <family val="0"/>
          </rPr>
          <t xml:space="preserve">2% of mean assessed farmland value of $165/A.  Does not include any charges for rent of farmland.
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$5.61/A for crop insurance only</t>
        </r>
        <r>
          <rPr>
            <sz val="8"/>
            <rFont val="Tahoma"/>
            <family val="0"/>
          </rPr>
          <t xml:space="preserve">
</t>
        </r>
      </text>
    </comment>
    <comment ref="I33" authorId="0">
      <text>
        <r>
          <rPr>
            <b/>
            <sz val="8"/>
            <rFont val="Tahoma"/>
            <family val="0"/>
          </rPr>
          <t>Crop insurance only
$3.71/A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Crop insurance only
$4.94/A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>At least some of trucking costs in fuel costs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At least some of trucking costs in fuel costs</t>
        </r>
        <r>
          <rPr>
            <sz val="8"/>
            <rFont val="Tahoma"/>
            <family val="0"/>
          </rPr>
          <t xml:space="preserve">
</t>
        </r>
      </text>
    </comment>
    <comment ref="M34" authorId="0">
      <text>
        <r>
          <rPr>
            <b/>
            <sz val="8"/>
            <rFont val="Tahoma"/>
            <family val="0"/>
          </rPr>
          <t>At least some of trucking costs in fuel costs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Custom fertilizer spreading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>Custom fertilizer spreading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Pest scouting $5.50/A
Soil testing $0.47/A
Depreciation $16.16/A
Interest $16.82/A
</t>
        </r>
        <r>
          <rPr>
            <sz val="8"/>
            <rFont val="Tahoma"/>
            <family val="0"/>
          </rPr>
          <t xml:space="preserve">
</t>
        </r>
      </text>
    </comment>
    <comment ref="I36" authorId="0">
      <text>
        <r>
          <rPr>
            <b/>
            <sz val="8"/>
            <rFont val="Tahoma"/>
            <family val="0"/>
          </rPr>
          <t xml:space="preserve">Pest scouting $5.50/A
Soil testing $0.47/A
Depreciation $18.55/A
Interest $17.67/A
</t>
        </r>
        <r>
          <rPr>
            <sz val="8"/>
            <rFont val="Tahoma"/>
            <family val="0"/>
          </rPr>
          <t xml:space="preserve">
</t>
        </r>
      </text>
    </comment>
    <comment ref="M36" authorId="0">
      <text>
        <r>
          <rPr>
            <b/>
            <sz val="8"/>
            <rFont val="Tahoma"/>
            <family val="0"/>
          </rPr>
          <t>Pest scouting $5.50/A
Soil testing $0.47/A
Depreciation $19.20/A
Interest $19.25/A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<sst xmlns="http://schemas.openxmlformats.org/spreadsheetml/2006/main" count="376" uniqueCount="75">
  <si>
    <t>Starter</t>
  </si>
  <si>
    <t>Fuel</t>
  </si>
  <si>
    <t>Repairs</t>
  </si>
  <si>
    <t>Trucking</t>
  </si>
  <si>
    <t>Supplies</t>
  </si>
  <si>
    <t>Machinery Replacement</t>
  </si>
  <si>
    <t>Corn</t>
  </si>
  <si>
    <t>Yield</t>
  </si>
  <si>
    <t>Price</t>
  </si>
  <si>
    <t>Acres</t>
  </si>
  <si>
    <t>Bushels</t>
  </si>
  <si>
    <t>Bushel</t>
  </si>
  <si>
    <t>Acre</t>
  </si>
  <si>
    <t>Total</t>
  </si>
  <si>
    <t>Farm</t>
  </si>
  <si>
    <t>FSA Direct Payment</t>
  </si>
  <si>
    <t>FSA LDP Payment</t>
  </si>
  <si>
    <t>Corn and Soybean Cost of Production and Marketing Calculator</t>
  </si>
  <si>
    <t>Jim Leverich</t>
  </si>
  <si>
    <t>Inputs</t>
  </si>
  <si>
    <t xml:space="preserve"> </t>
  </si>
  <si>
    <t>Misc</t>
  </si>
  <si>
    <t>Insurance</t>
  </si>
  <si>
    <t>N Price</t>
  </si>
  <si>
    <t>N Credit</t>
  </si>
  <si>
    <t>bu</t>
  </si>
  <si>
    <t>lb</t>
  </si>
  <si>
    <t>Hired Labor</t>
  </si>
  <si>
    <t>N Credit Adjustment</t>
  </si>
  <si>
    <t>Price/Bale</t>
  </si>
  <si>
    <t>Production and Market Price Information</t>
  </si>
  <si>
    <t>Herbicide</t>
  </si>
  <si>
    <t>Insecticide</t>
  </si>
  <si>
    <t>Fungicide</t>
  </si>
  <si>
    <t>Seed/Tech Fee</t>
  </si>
  <si>
    <t>Seed  Treatments</t>
  </si>
  <si>
    <t>Lime</t>
  </si>
  <si>
    <t xml:space="preserve">Nitrogen </t>
  </si>
  <si>
    <t>Dry Fertilizer</t>
  </si>
  <si>
    <t>Custom Hire</t>
  </si>
  <si>
    <t>Elect/ Gas /Drying</t>
  </si>
  <si>
    <t>Rent/Taxes</t>
  </si>
  <si>
    <t>Corn Acres</t>
  </si>
  <si>
    <t>Total Cost/Acre Calculator</t>
  </si>
  <si>
    <t>EXPENSES</t>
  </si>
  <si>
    <t>REVENUE</t>
  </si>
  <si>
    <t>TOTAL REVENUE</t>
  </si>
  <si>
    <t>TOTAL EXPENSES</t>
  </si>
  <si>
    <t>On-Farm Research Coordinator - UW Extension</t>
  </si>
  <si>
    <t>Cash Sales Income</t>
  </si>
  <si>
    <t>Counter Cyclical Payment</t>
  </si>
  <si>
    <t>Nitrogen Credits</t>
  </si>
  <si>
    <t>Corn Yield Credit from Beans</t>
  </si>
  <si>
    <t>Corn Yield Credit from Small Grains</t>
  </si>
  <si>
    <t>Bean Yield Credit from Corn</t>
  </si>
  <si>
    <t>Bean Yield Credit from Small Grains</t>
  </si>
  <si>
    <t xml:space="preserve">            Corn Yield Adjustment Due to Rotation</t>
  </si>
  <si>
    <t xml:space="preserve">            Bean Yield Adjustment Due to Rotation</t>
  </si>
  <si>
    <t>Bale Yield</t>
  </si>
  <si>
    <t>Cost/Acre</t>
  </si>
  <si>
    <t>Small Grain</t>
  </si>
  <si>
    <t>Small Grains</t>
  </si>
  <si>
    <t>Soybeans</t>
  </si>
  <si>
    <t>Soybean Acres</t>
  </si>
  <si>
    <t>Corn-Soybean-Small Grain Cost of Production and Marketing Calculator</t>
  </si>
  <si>
    <t>/Acre</t>
  </si>
  <si>
    <t>/Bushel</t>
  </si>
  <si>
    <t>PROFIT</t>
  </si>
  <si>
    <t>NET PROFIT before N and yield credits</t>
  </si>
  <si>
    <t>NET PROFIT after N and yield credits</t>
  </si>
  <si>
    <t xml:space="preserve">Bean Yield Adjustment Due to Rotation with    </t>
  </si>
  <si>
    <t xml:space="preserve">Corn Yield Adjustment Due to Rotation with    </t>
  </si>
  <si>
    <t>Paul Mitchel</t>
  </si>
  <si>
    <t>Farm Management Specialist - UW Extension</t>
  </si>
  <si>
    <t>Wisconsin Farm Enterprise Budget Examples  prepared by Ken Barnett, Extension Educator, UW-Extension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</si>
</sst>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0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b/>
      <sz val="8"/>
      <color indexed="17"/>
      <name val="Arial"/>
      <family val="0"/>
    </font>
    <font>
      <sz val="8"/>
      <color indexed="17"/>
      <name val="Arial"/>
      <family val="0"/>
    </font>
    <font>
      <sz val="8"/>
      <color indexed="9"/>
      <name val="Arial"/>
      <family val="2"/>
    </font>
    <font>
      <sz val="8"/>
      <color indexed="56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164" fontId="1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165" fontId="1" fillId="0" borderId="0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164" fontId="10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165" fontId="5" fillId="0" borderId="0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indent="1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64" fontId="7" fillId="6" borderId="0" xfId="0" applyNumberFormat="1" applyFont="1" applyFill="1" applyBorder="1" applyAlignment="1">
      <alignment vertical="center"/>
    </xf>
    <xf numFmtId="164" fontId="7" fillId="6" borderId="0" xfId="0" applyNumberFormat="1" applyFont="1" applyFill="1" applyBorder="1" applyAlignment="1">
      <alignment horizontal="right" vertical="center"/>
    </xf>
    <xf numFmtId="165" fontId="7" fillId="6" borderId="0" xfId="0" applyNumberFormat="1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165" fontId="7" fillId="5" borderId="0" xfId="0" applyNumberFormat="1" applyFont="1" applyFill="1" applyBorder="1" applyAlignment="1">
      <alignment horizontal="right" vertical="center"/>
    </xf>
    <xf numFmtId="164" fontId="7" fillId="5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64" fontId="7" fillId="5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7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12" fillId="0" borderId="0" xfId="0" applyNumberFormat="1" applyFont="1" applyBorder="1" applyAlignment="1">
      <alignment/>
    </xf>
    <xf numFmtId="165" fontId="7" fillId="2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/>
      <protection locked="0"/>
    </xf>
    <xf numFmtId="165" fontId="1" fillId="4" borderId="2" xfId="0" applyNumberFormat="1" applyFont="1" applyFill="1" applyBorder="1" applyAlignment="1" applyProtection="1">
      <alignment/>
      <protection locked="0"/>
    </xf>
    <xf numFmtId="3" fontId="1" fillId="4" borderId="2" xfId="0" applyNumberFormat="1" applyFont="1" applyFill="1" applyBorder="1" applyAlignment="1" applyProtection="1">
      <alignment/>
      <protection locked="0"/>
    </xf>
    <xf numFmtId="164" fontId="1" fillId="4" borderId="2" xfId="0" applyNumberFormat="1" applyFont="1" applyFill="1" applyBorder="1" applyAlignment="1" applyProtection="1">
      <alignment/>
      <protection locked="0"/>
    </xf>
    <xf numFmtId="164" fontId="1" fillId="7" borderId="2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8" fillId="6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5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6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6" fillId="4" borderId="2" xfId="0" applyFont="1" applyFill="1" applyBorder="1" applyAlignment="1" applyProtection="1">
      <alignment/>
      <protection locked="0"/>
    </xf>
    <xf numFmtId="165" fontId="6" fillId="4" borderId="2" xfId="0" applyNumberFormat="1" applyFont="1" applyFill="1" applyBorder="1" applyAlignment="1" applyProtection="1">
      <alignment/>
      <protection locked="0"/>
    </xf>
    <xf numFmtId="3" fontId="6" fillId="4" borderId="2" xfId="0" applyNumberFormat="1" applyFont="1" applyFill="1" applyBorder="1" applyAlignment="1" applyProtection="1">
      <alignment/>
      <protection locked="0"/>
    </xf>
    <xf numFmtId="164" fontId="6" fillId="4" borderId="2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F\Corn%20and%20Soybeans%20Cost%20of%20Production%20and%20Marketing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n-Beans"/>
      <sheetName val="New Corn-Beans-Small Grains"/>
    </sheetNames>
    <sheetDataSet>
      <sheetData sheetId="0">
        <row r="19">
          <cell r="F19">
            <v>30</v>
          </cell>
          <cell r="J19">
            <v>27.5</v>
          </cell>
        </row>
        <row r="20">
          <cell r="F20">
            <v>0.125</v>
          </cell>
          <cell r="J20">
            <v>1.25</v>
          </cell>
        </row>
        <row r="21">
          <cell r="F21">
            <v>0</v>
          </cell>
          <cell r="J21">
            <v>0</v>
          </cell>
        </row>
        <row r="22">
          <cell r="F22">
            <v>15</v>
          </cell>
          <cell r="J22">
            <v>12</v>
          </cell>
        </row>
        <row r="23">
          <cell r="F23">
            <v>45</v>
          </cell>
          <cell r="J23">
            <v>0</v>
          </cell>
        </row>
        <row r="24">
          <cell r="F24">
            <v>6.25</v>
          </cell>
          <cell r="J24">
            <v>0</v>
          </cell>
        </row>
        <row r="25">
          <cell r="F25">
            <v>8.75</v>
          </cell>
          <cell r="J25">
            <v>7.5</v>
          </cell>
        </row>
        <row r="26">
          <cell r="F26">
            <v>0</v>
          </cell>
          <cell r="J26">
            <v>5</v>
          </cell>
        </row>
        <row r="27">
          <cell r="F27">
            <v>0</v>
          </cell>
          <cell r="J27">
            <v>5</v>
          </cell>
        </row>
        <row r="28">
          <cell r="F28">
            <v>5</v>
          </cell>
          <cell r="J28">
            <v>2.5</v>
          </cell>
        </row>
        <row r="29">
          <cell r="F29">
            <v>10</v>
          </cell>
          <cell r="J29">
            <v>7.5</v>
          </cell>
        </row>
        <row r="30">
          <cell r="F30">
            <v>12.5</v>
          </cell>
          <cell r="J30">
            <v>7.5</v>
          </cell>
        </row>
        <row r="31">
          <cell r="F31">
            <v>10</v>
          </cell>
          <cell r="J31">
            <v>1.25</v>
          </cell>
        </row>
        <row r="32">
          <cell r="F32">
            <v>36.25</v>
          </cell>
          <cell r="J32">
            <v>36.25</v>
          </cell>
        </row>
        <row r="33">
          <cell r="F33">
            <v>20</v>
          </cell>
          <cell r="J33">
            <v>13.2</v>
          </cell>
        </row>
        <row r="34">
          <cell r="F34">
            <v>16.25</v>
          </cell>
          <cell r="J34">
            <v>5.25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  <cell r="J37">
            <v>0</v>
          </cell>
        </row>
        <row r="38">
          <cell r="F38">
            <v>45</v>
          </cell>
          <cell r="J38">
            <v>45</v>
          </cell>
        </row>
        <row r="45">
          <cell r="F45">
            <v>15</v>
          </cell>
          <cell r="J45">
            <v>15</v>
          </cell>
        </row>
        <row r="46">
          <cell r="F46">
            <v>35.25</v>
          </cell>
          <cell r="J46">
            <v>0</v>
          </cell>
        </row>
        <row r="47">
          <cell r="F47">
            <v>0</v>
          </cell>
          <cell r="J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workbookViewId="0" topLeftCell="A1">
      <selection activeCell="E71" sqref="E71"/>
    </sheetView>
  </sheetViews>
  <sheetFormatPr defaultColWidth="9.140625" defaultRowHeight="12.75"/>
  <cols>
    <col min="1" max="1" width="12.421875" style="3" bestFit="1" customWidth="1"/>
    <col min="2" max="2" width="7.140625" style="3" customWidth="1"/>
    <col min="3" max="3" width="10.57421875" style="3" customWidth="1"/>
    <col min="4" max="4" width="1.421875" style="3" customWidth="1"/>
    <col min="5" max="5" width="10.8515625" style="3" customWidth="1"/>
    <col min="6" max="6" width="10.140625" style="3" customWidth="1"/>
    <col min="7" max="7" width="6.7109375" style="3" customWidth="1"/>
    <col min="8" max="8" width="1.57421875" style="3" customWidth="1"/>
    <col min="9" max="9" width="10.28125" style="3" customWidth="1"/>
    <col min="10" max="10" width="10.140625" style="3" customWidth="1"/>
    <col min="11" max="11" width="7.57421875" style="3" customWidth="1"/>
    <col min="12" max="16384" width="9.140625" style="3" customWidth="1"/>
  </cols>
  <sheetData>
    <row r="1" ht="12.75">
      <c r="A1" s="4" t="s">
        <v>17</v>
      </c>
    </row>
    <row r="2" spans="1:3" ht="11.25">
      <c r="A2" s="5" t="s">
        <v>18</v>
      </c>
      <c r="B2" s="5" t="s">
        <v>48</v>
      </c>
      <c r="C2" s="5"/>
    </row>
    <row r="3" spans="1:3" ht="11.25">
      <c r="A3" s="6" t="s">
        <v>72</v>
      </c>
      <c r="B3" s="5" t="s">
        <v>73</v>
      </c>
      <c r="C3" s="5"/>
    </row>
    <row r="4" spans="2:3" ht="11.25">
      <c r="B4" s="6"/>
      <c r="C4" s="5"/>
    </row>
    <row r="5" spans="1:11" ht="11.25">
      <c r="A5" s="5"/>
      <c r="F5" s="5" t="s">
        <v>30</v>
      </c>
      <c r="G5" s="30"/>
      <c r="H5" s="29"/>
      <c r="I5" s="29"/>
      <c r="J5" s="30"/>
      <c r="K5" s="30"/>
    </row>
    <row r="6" spans="5:10" ht="11.25">
      <c r="E6" s="5"/>
      <c r="F6" s="32" t="s">
        <v>6</v>
      </c>
      <c r="G6" s="5"/>
      <c r="H6" s="5"/>
      <c r="I6" s="1"/>
      <c r="J6" s="32" t="s">
        <v>62</v>
      </c>
    </row>
    <row r="7" spans="5:11" ht="11.25">
      <c r="E7" s="5" t="s">
        <v>7</v>
      </c>
      <c r="F7" s="84">
        <v>150</v>
      </c>
      <c r="G7" s="3" t="s">
        <v>25</v>
      </c>
      <c r="I7" s="1"/>
      <c r="J7" s="84">
        <v>40</v>
      </c>
      <c r="K7" s="3" t="s">
        <v>25</v>
      </c>
    </row>
    <row r="8" spans="5:10" ht="11.25">
      <c r="E8" s="5" t="s">
        <v>9</v>
      </c>
      <c r="F8" s="84">
        <v>200</v>
      </c>
      <c r="I8" s="1"/>
      <c r="J8" s="84">
        <v>200</v>
      </c>
    </row>
    <row r="9" spans="5:10" ht="11.25">
      <c r="E9" s="5" t="s">
        <v>10</v>
      </c>
      <c r="F9" s="3">
        <f>+F7*F8</f>
        <v>30000</v>
      </c>
      <c r="I9" s="1"/>
      <c r="J9" s="1">
        <f>+J7*J8</f>
        <v>8000</v>
      </c>
    </row>
    <row r="10" spans="5:10" ht="11.25">
      <c r="E10" s="5" t="s">
        <v>8</v>
      </c>
      <c r="F10" s="85">
        <v>3</v>
      </c>
      <c r="G10" s="8"/>
      <c r="H10" s="8"/>
      <c r="I10" s="9"/>
      <c r="J10" s="85">
        <v>6.25</v>
      </c>
    </row>
    <row r="11" spans="5:10" ht="11.25">
      <c r="E11" s="5"/>
      <c r="F11" s="9"/>
      <c r="G11" s="8"/>
      <c r="H11" s="8"/>
      <c r="I11" s="9"/>
      <c r="J11" s="9"/>
    </row>
    <row r="12" spans="2:11" ht="11.25">
      <c r="B12" s="6" t="s">
        <v>51</v>
      </c>
      <c r="E12" s="5" t="s">
        <v>23</v>
      </c>
      <c r="F12" s="85">
        <v>0.28</v>
      </c>
      <c r="G12" s="10" t="s">
        <v>26</v>
      </c>
      <c r="H12" s="11" t="s">
        <v>24</v>
      </c>
      <c r="I12" s="9"/>
      <c r="J12" s="84">
        <v>40</v>
      </c>
      <c r="K12" s="3" t="s">
        <v>26</v>
      </c>
    </row>
    <row r="13" spans="2:10" ht="6" customHeight="1">
      <c r="B13" s="6"/>
      <c r="E13" s="5"/>
      <c r="F13" s="9"/>
      <c r="G13" s="10"/>
      <c r="H13" s="11"/>
      <c r="I13" s="9"/>
      <c r="J13" s="1"/>
    </row>
    <row r="14" spans="1:11" ht="11.25">
      <c r="A14" s="6" t="s">
        <v>56</v>
      </c>
      <c r="E14" s="5"/>
      <c r="F14" s="2"/>
      <c r="G14" s="8"/>
      <c r="H14" s="8"/>
      <c r="I14" s="9"/>
      <c r="J14" s="84">
        <v>10</v>
      </c>
      <c r="K14" s="3" t="s">
        <v>25</v>
      </c>
    </row>
    <row r="15" spans="1:10" ht="11.25">
      <c r="A15" s="6" t="s">
        <v>57</v>
      </c>
      <c r="E15" s="5"/>
      <c r="F15" s="86">
        <v>3</v>
      </c>
      <c r="G15" s="8" t="s">
        <v>25</v>
      </c>
      <c r="H15" s="8"/>
      <c r="I15" s="9"/>
      <c r="J15" s="1"/>
    </row>
    <row r="16" spans="5:9" ht="8.25" customHeight="1">
      <c r="E16" s="6"/>
      <c r="F16" s="89"/>
      <c r="I16" s="1"/>
    </row>
    <row r="17" spans="1:11" ht="15.75" customHeight="1">
      <c r="A17" s="12" t="s">
        <v>44</v>
      </c>
      <c r="C17" s="13" t="s">
        <v>14</v>
      </c>
      <c r="D17" s="13"/>
      <c r="E17" s="34"/>
      <c r="F17" s="35" t="s">
        <v>6</v>
      </c>
      <c r="G17" s="34"/>
      <c r="H17" s="13"/>
      <c r="I17" s="34"/>
      <c r="J17" s="35" t="s">
        <v>62</v>
      </c>
      <c r="K17" s="34"/>
    </row>
    <row r="18" spans="1:11" ht="15" customHeight="1">
      <c r="A18" s="53" t="s">
        <v>19</v>
      </c>
      <c r="B18" s="54"/>
      <c r="C18" s="55" t="s">
        <v>13</v>
      </c>
      <c r="D18" s="55"/>
      <c r="E18" s="56" t="s">
        <v>13</v>
      </c>
      <c r="F18" s="40" t="s">
        <v>65</v>
      </c>
      <c r="G18" s="55" t="s">
        <v>66</v>
      </c>
      <c r="H18" s="55"/>
      <c r="I18" s="56" t="s">
        <v>13</v>
      </c>
      <c r="J18" s="40" t="s">
        <v>65</v>
      </c>
      <c r="K18" s="55" t="s">
        <v>66</v>
      </c>
    </row>
    <row r="19" spans="1:11" ht="11.25">
      <c r="A19" s="3" t="s">
        <v>34</v>
      </c>
      <c r="C19" s="15">
        <f>+E19+I19</f>
        <v>11500</v>
      </c>
      <c r="D19" s="8"/>
      <c r="E19" s="87">
        <v>6000</v>
      </c>
      <c r="F19" s="42">
        <f aca="true" t="shared" si="0" ref="F19:F38">+E19/$F$8</f>
        <v>30</v>
      </c>
      <c r="G19" s="8">
        <f aca="true" t="shared" si="1" ref="G19:G38">+E19/$F$9</f>
        <v>0.2</v>
      </c>
      <c r="H19" s="8"/>
      <c r="I19" s="87">
        <v>5500</v>
      </c>
      <c r="J19" s="42">
        <f aca="true" t="shared" si="2" ref="J19:J38">+I19/$J$8</f>
        <v>27.5</v>
      </c>
      <c r="K19" s="8">
        <f aca="true" t="shared" si="3" ref="K19:K38">+I19/$J$9</f>
        <v>0.6875</v>
      </c>
    </row>
    <row r="20" spans="1:11" ht="11.25">
      <c r="A20" s="3" t="s">
        <v>35</v>
      </c>
      <c r="C20" s="15">
        <f aca="true" t="shared" si="4" ref="C20:C38">+E20+I20</f>
        <v>275</v>
      </c>
      <c r="D20" s="8"/>
      <c r="E20" s="87">
        <v>25</v>
      </c>
      <c r="F20" s="42">
        <f t="shared" si="0"/>
        <v>0.125</v>
      </c>
      <c r="G20" s="8">
        <f t="shared" si="1"/>
        <v>0.0008333333333333334</v>
      </c>
      <c r="H20" s="8"/>
      <c r="I20" s="87">
        <v>250</v>
      </c>
      <c r="J20" s="42">
        <f t="shared" si="2"/>
        <v>1.25</v>
      </c>
      <c r="K20" s="8">
        <f t="shared" si="3"/>
        <v>0.03125</v>
      </c>
    </row>
    <row r="21" spans="1:11" ht="11.25">
      <c r="A21" s="3" t="s">
        <v>36</v>
      </c>
      <c r="C21" s="15">
        <f t="shared" si="4"/>
        <v>0</v>
      </c>
      <c r="D21" s="8"/>
      <c r="E21" s="87">
        <v>0</v>
      </c>
      <c r="F21" s="42">
        <f t="shared" si="0"/>
        <v>0</v>
      </c>
      <c r="G21" s="8">
        <f t="shared" si="1"/>
        <v>0</v>
      </c>
      <c r="H21" s="8"/>
      <c r="I21" s="87">
        <v>0</v>
      </c>
      <c r="J21" s="42">
        <f t="shared" si="2"/>
        <v>0</v>
      </c>
      <c r="K21" s="8">
        <f t="shared" si="3"/>
        <v>0</v>
      </c>
    </row>
    <row r="22" spans="1:11" ht="11.25">
      <c r="A22" s="3" t="s">
        <v>38</v>
      </c>
      <c r="C22" s="15">
        <f t="shared" si="4"/>
        <v>5400</v>
      </c>
      <c r="D22" s="8"/>
      <c r="E22" s="87">
        <v>3000</v>
      </c>
      <c r="F22" s="42">
        <f t="shared" si="0"/>
        <v>15</v>
      </c>
      <c r="G22" s="8">
        <f t="shared" si="1"/>
        <v>0.1</v>
      </c>
      <c r="H22" s="8"/>
      <c r="I22" s="87">
        <v>2400</v>
      </c>
      <c r="J22" s="42">
        <f t="shared" si="2"/>
        <v>12</v>
      </c>
      <c r="K22" s="8">
        <f t="shared" si="3"/>
        <v>0.3</v>
      </c>
    </row>
    <row r="23" spans="1:14" ht="11.25">
      <c r="A23" s="3" t="s">
        <v>37</v>
      </c>
      <c r="C23" s="15">
        <f t="shared" si="4"/>
        <v>9000</v>
      </c>
      <c r="D23" s="8"/>
      <c r="E23" s="87">
        <v>9000</v>
      </c>
      <c r="F23" s="42">
        <f t="shared" si="0"/>
        <v>45</v>
      </c>
      <c r="G23" s="8">
        <f t="shared" si="1"/>
        <v>0.3</v>
      </c>
      <c r="H23" s="8"/>
      <c r="I23" s="87">
        <v>0</v>
      </c>
      <c r="J23" s="42">
        <f t="shared" si="2"/>
        <v>0</v>
      </c>
      <c r="K23" s="8">
        <f t="shared" si="3"/>
        <v>0</v>
      </c>
      <c r="N23" s="1"/>
    </row>
    <row r="24" spans="1:11" ht="11.25">
      <c r="A24" s="3" t="s">
        <v>0</v>
      </c>
      <c r="C24" s="15">
        <f t="shared" si="4"/>
        <v>1250</v>
      </c>
      <c r="D24" s="8"/>
      <c r="E24" s="87">
        <v>1250</v>
      </c>
      <c r="F24" s="42">
        <f t="shared" si="0"/>
        <v>6.25</v>
      </c>
      <c r="G24" s="8">
        <f t="shared" si="1"/>
        <v>0.041666666666666664</v>
      </c>
      <c r="H24" s="8"/>
      <c r="I24" s="87">
        <v>0</v>
      </c>
      <c r="J24" s="42">
        <f t="shared" si="2"/>
        <v>0</v>
      </c>
      <c r="K24" s="8">
        <f t="shared" si="3"/>
        <v>0</v>
      </c>
    </row>
    <row r="25" spans="1:11" ht="11.25">
      <c r="A25" s="3" t="s">
        <v>31</v>
      </c>
      <c r="C25" s="15">
        <f t="shared" si="4"/>
        <v>3250</v>
      </c>
      <c r="D25" s="8"/>
      <c r="E25" s="87">
        <v>1750</v>
      </c>
      <c r="F25" s="42">
        <f t="shared" si="0"/>
        <v>8.75</v>
      </c>
      <c r="G25" s="8">
        <f t="shared" si="1"/>
        <v>0.058333333333333334</v>
      </c>
      <c r="H25" s="8"/>
      <c r="I25" s="87">
        <v>1500</v>
      </c>
      <c r="J25" s="42">
        <f t="shared" si="2"/>
        <v>7.5</v>
      </c>
      <c r="K25" s="8">
        <f t="shared" si="3"/>
        <v>0.1875</v>
      </c>
    </row>
    <row r="26" spans="1:11" ht="11.25">
      <c r="A26" s="3" t="s">
        <v>32</v>
      </c>
      <c r="C26" s="15">
        <f t="shared" si="4"/>
        <v>1000</v>
      </c>
      <c r="D26" s="8"/>
      <c r="E26" s="87">
        <v>0</v>
      </c>
      <c r="F26" s="42">
        <f t="shared" si="0"/>
        <v>0</v>
      </c>
      <c r="G26" s="8">
        <f t="shared" si="1"/>
        <v>0</v>
      </c>
      <c r="H26" s="8"/>
      <c r="I26" s="87">
        <v>1000</v>
      </c>
      <c r="J26" s="42">
        <f t="shared" si="2"/>
        <v>5</v>
      </c>
      <c r="K26" s="8">
        <f t="shared" si="3"/>
        <v>0.125</v>
      </c>
    </row>
    <row r="27" spans="1:11" ht="11.25">
      <c r="A27" s="3" t="s">
        <v>33</v>
      </c>
      <c r="C27" s="15">
        <f t="shared" si="4"/>
        <v>1000</v>
      </c>
      <c r="D27" s="8"/>
      <c r="E27" s="87">
        <v>0</v>
      </c>
      <c r="F27" s="42">
        <f t="shared" si="0"/>
        <v>0</v>
      </c>
      <c r="G27" s="8">
        <f t="shared" si="1"/>
        <v>0</v>
      </c>
      <c r="H27" s="8"/>
      <c r="I27" s="87">
        <v>1000</v>
      </c>
      <c r="J27" s="42">
        <f t="shared" si="2"/>
        <v>5</v>
      </c>
      <c r="K27" s="8">
        <f t="shared" si="3"/>
        <v>0.125</v>
      </c>
    </row>
    <row r="28" spans="1:11" ht="11.25">
      <c r="A28" s="3" t="s">
        <v>4</v>
      </c>
      <c r="C28" s="15">
        <f t="shared" si="4"/>
        <v>1500</v>
      </c>
      <c r="D28" s="8"/>
      <c r="E28" s="87">
        <v>1000</v>
      </c>
      <c r="F28" s="42">
        <f t="shared" si="0"/>
        <v>5</v>
      </c>
      <c r="G28" s="8">
        <f t="shared" si="1"/>
        <v>0.03333333333333333</v>
      </c>
      <c r="H28" s="8"/>
      <c r="I28" s="87">
        <v>500</v>
      </c>
      <c r="J28" s="42">
        <f t="shared" si="2"/>
        <v>2.5</v>
      </c>
      <c r="K28" s="8">
        <f t="shared" si="3"/>
        <v>0.0625</v>
      </c>
    </row>
    <row r="29" spans="1:11" ht="11.25">
      <c r="A29" s="3" t="s">
        <v>2</v>
      </c>
      <c r="C29" s="15">
        <f t="shared" si="4"/>
        <v>3500</v>
      </c>
      <c r="D29" s="8"/>
      <c r="E29" s="87">
        <v>2000</v>
      </c>
      <c r="F29" s="42">
        <f t="shared" si="0"/>
        <v>10</v>
      </c>
      <c r="G29" s="8">
        <f t="shared" si="1"/>
        <v>0.06666666666666667</v>
      </c>
      <c r="H29" s="8"/>
      <c r="I29" s="87">
        <v>1500</v>
      </c>
      <c r="J29" s="42">
        <f t="shared" si="2"/>
        <v>7.5</v>
      </c>
      <c r="K29" s="8">
        <f t="shared" si="3"/>
        <v>0.1875</v>
      </c>
    </row>
    <row r="30" spans="1:11" ht="11.25">
      <c r="A30" s="3" t="s">
        <v>1</v>
      </c>
      <c r="C30" s="15">
        <f t="shared" si="4"/>
        <v>4000</v>
      </c>
      <c r="D30" s="8"/>
      <c r="E30" s="87">
        <v>2500</v>
      </c>
      <c r="F30" s="42">
        <f t="shared" si="0"/>
        <v>12.5</v>
      </c>
      <c r="G30" s="8">
        <f t="shared" si="1"/>
        <v>0.08333333333333333</v>
      </c>
      <c r="H30" s="8"/>
      <c r="I30" s="87">
        <v>1500</v>
      </c>
      <c r="J30" s="42">
        <f t="shared" si="2"/>
        <v>7.5</v>
      </c>
      <c r="K30" s="8">
        <f t="shared" si="3"/>
        <v>0.1875</v>
      </c>
    </row>
    <row r="31" spans="1:11" ht="11.25">
      <c r="A31" s="3" t="s">
        <v>40</v>
      </c>
      <c r="C31" s="15">
        <f t="shared" si="4"/>
        <v>2250</v>
      </c>
      <c r="D31" s="8"/>
      <c r="E31" s="87">
        <v>2000</v>
      </c>
      <c r="F31" s="42">
        <f t="shared" si="0"/>
        <v>10</v>
      </c>
      <c r="G31" s="8">
        <f t="shared" si="1"/>
        <v>0.06666666666666667</v>
      </c>
      <c r="H31" s="8"/>
      <c r="I31" s="87">
        <v>250</v>
      </c>
      <c r="J31" s="42">
        <f t="shared" si="2"/>
        <v>1.25</v>
      </c>
      <c r="K31" s="8">
        <f t="shared" si="3"/>
        <v>0.03125</v>
      </c>
    </row>
    <row r="32" spans="1:11" ht="11.25">
      <c r="A32" s="3" t="s">
        <v>41</v>
      </c>
      <c r="C32" s="15">
        <f t="shared" si="4"/>
        <v>14500</v>
      </c>
      <c r="D32" s="8"/>
      <c r="E32" s="87">
        <v>7250</v>
      </c>
      <c r="F32" s="42">
        <f t="shared" si="0"/>
        <v>36.25</v>
      </c>
      <c r="G32" s="8">
        <f t="shared" si="1"/>
        <v>0.24166666666666667</v>
      </c>
      <c r="H32" s="8"/>
      <c r="I32" s="87">
        <v>7250</v>
      </c>
      <c r="J32" s="42">
        <f t="shared" si="2"/>
        <v>36.25</v>
      </c>
      <c r="K32" s="8">
        <f t="shared" si="3"/>
        <v>0.90625</v>
      </c>
    </row>
    <row r="33" spans="1:11" ht="11.25">
      <c r="A33" s="3" t="s">
        <v>22</v>
      </c>
      <c r="C33" s="15">
        <f t="shared" si="4"/>
        <v>6640</v>
      </c>
      <c r="D33" s="8"/>
      <c r="E33" s="87">
        <v>4000</v>
      </c>
      <c r="F33" s="42">
        <f t="shared" si="0"/>
        <v>20</v>
      </c>
      <c r="G33" s="8">
        <f t="shared" si="1"/>
        <v>0.13333333333333333</v>
      </c>
      <c r="H33" s="8"/>
      <c r="I33" s="87">
        <v>2640</v>
      </c>
      <c r="J33" s="42">
        <f t="shared" si="2"/>
        <v>13.2</v>
      </c>
      <c r="K33" s="8">
        <f t="shared" si="3"/>
        <v>0.33</v>
      </c>
    </row>
    <row r="34" spans="1:11" ht="11.25">
      <c r="A34" s="3" t="s">
        <v>3</v>
      </c>
      <c r="C34" s="15">
        <f t="shared" si="4"/>
        <v>4300</v>
      </c>
      <c r="D34" s="8"/>
      <c r="E34" s="87">
        <v>3250</v>
      </c>
      <c r="F34" s="42">
        <f t="shared" si="0"/>
        <v>16.25</v>
      </c>
      <c r="G34" s="8">
        <f t="shared" si="1"/>
        <v>0.10833333333333334</v>
      </c>
      <c r="H34" s="8"/>
      <c r="I34" s="87">
        <v>1050</v>
      </c>
      <c r="J34" s="42">
        <f t="shared" si="2"/>
        <v>5.25</v>
      </c>
      <c r="K34" s="8">
        <f t="shared" si="3"/>
        <v>0.13125</v>
      </c>
    </row>
    <row r="35" spans="1:11" ht="11.25">
      <c r="A35" s="3" t="s">
        <v>39</v>
      </c>
      <c r="C35" s="15">
        <f t="shared" si="4"/>
        <v>0</v>
      </c>
      <c r="D35" s="8"/>
      <c r="E35" s="87">
        <v>0</v>
      </c>
      <c r="F35" s="42">
        <f t="shared" si="0"/>
        <v>0</v>
      </c>
      <c r="G35" s="8">
        <f t="shared" si="1"/>
        <v>0</v>
      </c>
      <c r="H35" s="8"/>
      <c r="I35" s="87">
        <v>0</v>
      </c>
      <c r="J35" s="42">
        <f t="shared" si="2"/>
        <v>0</v>
      </c>
      <c r="K35" s="8">
        <f t="shared" si="3"/>
        <v>0</v>
      </c>
    </row>
    <row r="36" spans="1:11" ht="11.25">
      <c r="A36" s="3" t="s">
        <v>21</v>
      </c>
      <c r="C36" s="15">
        <f t="shared" si="4"/>
        <v>0</v>
      </c>
      <c r="D36" s="8"/>
      <c r="E36" s="87">
        <v>0</v>
      </c>
      <c r="F36" s="42">
        <f t="shared" si="0"/>
        <v>0</v>
      </c>
      <c r="G36" s="8">
        <f t="shared" si="1"/>
        <v>0</v>
      </c>
      <c r="H36" s="8"/>
      <c r="I36" s="87">
        <v>0</v>
      </c>
      <c r="J36" s="42">
        <f t="shared" si="2"/>
        <v>0</v>
      </c>
      <c r="K36" s="8">
        <f t="shared" si="3"/>
        <v>0</v>
      </c>
    </row>
    <row r="37" spans="1:11" ht="11.25">
      <c r="A37" s="3" t="s">
        <v>27</v>
      </c>
      <c r="C37" s="15">
        <f t="shared" si="4"/>
        <v>0</v>
      </c>
      <c r="D37" s="8"/>
      <c r="E37" s="87">
        <v>0</v>
      </c>
      <c r="F37" s="42">
        <f t="shared" si="0"/>
        <v>0</v>
      </c>
      <c r="G37" s="8">
        <f t="shared" si="1"/>
        <v>0</v>
      </c>
      <c r="H37" s="8"/>
      <c r="I37" s="87">
        <v>0</v>
      </c>
      <c r="J37" s="42">
        <f t="shared" si="2"/>
        <v>0</v>
      </c>
      <c r="K37" s="8">
        <f t="shared" si="3"/>
        <v>0</v>
      </c>
    </row>
    <row r="38" spans="1:11" ht="11.25">
      <c r="A38" s="3" t="s">
        <v>5</v>
      </c>
      <c r="C38" s="15">
        <f t="shared" si="4"/>
        <v>18000</v>
      </c>
      <c r="D38" s="8"/>
      <c r="E38" s="87">
        <v>9000</v>
      </c>
      <c r="F38" s="42">
        <f t="shared" si="0"/>
        <v>45</v>
      </c>
      <c r="G38" s="8">
        <f t="shared" si="1"/>
        <v>0.3</v>
      </c>
      <c r="H38" s="8"/>
      <c r="I38" s="87">
        <v>9000</v>
      </c>
      <c r="J38" s="42">
        <f t="shared" si="2"/>
        <v>45</v>
      </c>
      <c r="K38" s="8">
        <f t="shared" si="3"/>
        <v>1.125</v>
      </c>
    </row>
    <row r="39" spans="3:11" ht="6.75" customHeight="1">
      <c r="C39" s="15"/>
      <c r="D39" s="8"/>
      <c r="E39" s="37"/>
      <c r="F39" s="8"/>
      <c r="G39" s="8"/>
      <c r="H39" s="8"/>
      <c r="I39" s="37"/>
      <c r="J39" s="8"/>
      <c r="K39" s="8"/>
    </row>
    <row r="40" spans="1:13" ht="16.5" customHeight="1">
      <c r="A40" s="61" t="s">
        <v>47</v>
      </c>
      <c r="B40" s="61"/>
      <c r="C40" s="62">
        <f>+E40+I40</f>
        <v>87365</v>
      </c>
      <c r="D40" s="63"/>
      <c r="E40" s="62">
        <f>SUM(E19:E38)</f>
        <v>52025</v>
      </c>
      <c r="F40" s="81">
        <f>+E40/$F$8</f>
        <v>260.125</v>
      </c>
      <c r="G40" s="63">
        <f>+E40/$F$9</f>
        <v>1.7341666666666666</v>
      </c>
      <c r="H40" s="63"/>
      <c r="I40" s="62">
        <f>SUM(I19:I38)</f>
        <v>35340</v>
      </c>
      <c r="J40" s="81">
        <f>+I40/$J$8</f>
        <v>176.7</v>
      </c>
      <c r="K40" s="63">
        <f>+I40/$J$9</f>
        <v>4.4175</v>
      </c>
      <c r="M40" s="16"/>
    </row>
    <row r="41" spans="3:13" ht="19.5" customHeight="1">
      <c r="C41" s="15"/>
      <c r="D41" s="8"/>
      <c r="E41" s="15"/>
      <c r="F41" s="8"/>
      <c r="G41" s="8"/>
      <c r="H41" s="8"/>
      <c r="I41" s="15"/>
      <c r="J41" s="8"/>
      <c r="K41" s="8"/>
      <c r="M41" s="16"/>
    </row>
    <row r="42" spans="1:11" ht="15.75" customHeight="1">
      <c r="A42" s="17" t="s">
        <v>45</v>
      </c>
      <c r="C42" s="13" t="s">
        <v>14</v>
      </c>
      <c r="D42" s="32"/>
      <c r="E42" s="35"/>
      <c r="F42" s="35" t="s">
        <v>6</v>
      </c>
      <c r="G42" s="35"/>
      <c r="H42" s="32"/>
      <c r="I42" s="35"/>
      <c r="J42" s="35" t="s">
        <v>62</v>
      </c>
      <c r="K42" s="35"/>
    </row>
    <row r="43" spans="1:11" ht="15.75" customHeight="1">
      <c r="A43" s="70"/>
      <c r="C43" s="41" t="s">
        <v>13</v>
      </c>
      <c r="D43" s="33"/>
      <c r="E43" s="36" t="s">
        <v>13</v>
      </c>
      <c r="F43" s="36" t="s">
        <v>65</v>
      </c>
      <c r="G43" s="32" t="s">
        <v>66</v>
      </c>
      <c r="H43" s="32"/>
      <c r="I43" s="36" t="s">
        <v>13</v>
      </c>
      <c r="J43" s="36" t="s">
        <v>65</v>
      </c>
      <c r="K43" s="13" t="s">
        <v>66</v>
      </c>
    </row>
    <row r="44" spans="1:15" ht="11.25">
      <c r="A44" s="3" t="s">
        <v>49</v>
      </c>
      <c r="C44" s="15">
        <f>+E44+I44</f>
        <v>140000</v>
      </c>
      <c r="D44" s="8"/>
      <c r="E44" s="15">
        <f>+F9*F10</f>
        <v>90000</v>
      </c>
      <c r="F44" s="43">
        <f>+E44/$F$8</f>
        <v>450</v>
      </c>
      <c r="G44" s="8">
        <f>+E44/$F$9</f>
        <v>3</v>
      </c>
      <c r="H44" s="8"/>
      <c r="I44" s="15">
        <f>+J9*J10</f>
        <v>50000</v>
      </c>
      <c r="J44" s="43">
        <f>+I44/$J$8</f>
        <v>250</v>
      </c>
      <c r="K44" s="8">
        <f>+I44/$J$9</f>
        <v>6.25</v>
      </c>
      <c r="O44" s="18"/>
    </row>
    <row r="45" spans="1:14" ht="11.25">
      <c r="A45" s="3" t="s">
        <v>15</v>
      </c>
      <c r="C45" s="15">
        <f>+E45+I45</f>
        <v>6000</v>
      </c>
      <c r="D45" s="8"/>
      <c r="E45" s="87">
        <v>3000</v>
      </c>
      <c r="F45" s="43">
        <f>+E45/$F$8</f>
        <v>15</v>
      </c>
      <c r="G45" s="8">
        <f>+E45/$F$9</f>
        <v>0.1</v>
      </c>
      <c r="H45" s="8"/>
      <c r="I45" s="88">
        <v>3000</v>
      </c>
      <c r="J45" s="43">
        <f>+I45/$J$8</f>
        <v>15</v>
      </c>
      <c r="K45" s="8">
        <f>+I45/$J$9</f>
        <v>0.375</v>
      </c>
      <c r="N45" s="1"/>
    </row>
    <row r="46" spans="1:11" ht="11.25">
      <c r="A46" s="3" t="s">
        <v>16</v>
      </c>
      <c r="C46" s="15">
        <f>+E46+I46</f>
        <v>0</v>
      </c>
      <c r="D46" s="8"/>
      <c r="E46" s="87">
        <v>0</v>
      </c>
      <c r="F46" s="43">
        <f>+E46/$F$8</f>
        <v>0</v>
      </c>
      <c r="G46" s="8">
        <f>+E46/$F$9</f>
        <v>0</v>
      </c>
      <c r="H46" s="8"/>
      <c r="I46" s="88">
        <v>0</v>
      </c>
      <c r="J46" s="43">
        <f>+I46/$J$8</f>
        <v>0</v>
      </c>
      <c r="K46" s="8">
        <f>+I46/$J$9</f>
        <v>0</v>
      </c>
    </row>
    <row r="47" spans="1:11" ht="11.25">
      <c r="A47" s="3" t="s">
        <v>50</v>
      </c>
      <c r="C47" s="15">
        <f>+E47+I47</f>
        <v>0</v>
      </c>
      <c r="D47" s="8"/>
      <c r="E47" s="87">
        <v>0</v>
      </c>
      <c r="F47" s="43">
        <f>+E47/$F$8</f>
        <v>0</v>
      </c>
      <c r="G47" s="8">
        <f>+E47/$F$9</f>
        <v>0</v>
      </c>
      <c r="H47" s="8"/>
      <c r="I47" s="88">
        <v>0</v>
      </c>
      <c r="J47" s="43">
        <f>+I47/$J$8</f>
        <v>0</v>
      </c>
      <c r="K47" s="8">
        <f>+I47/$J$9</f>
        <v>0</v>
      </c>
    </row>
    <row r="48" ht="6" customHeight="1"/>
    <row r="49" spans="1:12" ht="15.75" customHeight="1">
      <c r="A49" s="57" t="s">
        <v>46</v>
      </c>
      <c r="B49" s="57"/>
      <c r="C49" s="58">
        <f>+E49+I49</f>
        <v>146000</v>
      </c>
      <c r="D49" s="58"/>
      <c r="E49" s="58">
        <f>+SUM(E44:E47)</f>
        <v>93000</v>
      </c>
      <c r="F49" s="59">
        <f>+SUM(F44:F47)</f>
        <v>465</v>
      </c>
      <c r="G49" s="60">
        <f>+SUM(G44:G47)</f>
        <v>3.1</v>
      </c>
      <c r="H49" s="58"/>
      <c r="I49" s="58">
        <f>+SUM(I44:I47)</f>
        <v>53000</v>
      </c>
      <c r="J49" s="59">
        <f>+SUM(J44:J47)</f>
        <v>265</v>
      </c>
      <c r="K49" s="60">
        <f>+SUM(K44:K47)</f>
        <v>6.625</v>
      </c>
      <c r="L49" s="16"/>
    </row>
    <row r="50" spans="1:12" ht="19.5" customHeight="1">
      <c r="A50" s="19"/>
      <c r="B50" s="19"/>
      <c r="C50" s="20"/>
      <c r="D50" s="20"/>
      <c r="E50" s="20"/>
      <c r="F50" s="38"/>
      <c r="G50" s="38"/>
      <c r="H50" s="20"/>
      <c r="I50" s="20"/>
      <c r="J50" s="38"/>
      <c r="K50" s="38"/>
      <c r="L50" s="16"/>
    </row>
    <row r="51" spans="1:11" ht="15.75" customHeight="1">
      <c r="A51" s="39" t="s">
        <v>67</v>
      </c>
      <c r="B51" s="27"/>
      <c r="C51" s="13" t="s">
        <v>14</v>
      </c>
      <c r="D51" s="32"/>
      <c r="E51" s="35"/>
      <c r="F51" s="35" t="s">
        <v>6</v>
      </c>
      <c r="G51" s="35"/>
      <c r="H51" s="32"/>
      <c r="I51" s="35"/>
      <c r="J51" s="35" t="s">
        <v>62</v>
      </c>
      <c r="K51" s="35"/>
    </row>
    <row r="52" spans="3:11" ht="12.75" customHeight="1">
      <c r="C52" s="41" t="s">
        <v>13</v>
      </c>
      <c r="D52" s="33"/>
      <c r="E52" s="36" t="s">
        <v>13</v>
      </c>
      <c r="F52" s="36" t="s">
        <v>65</v>
      </c>
      <c r="G52" s="32" t="s">
        <v>66</v>
      </c>
      <c r="H52" s="32"/>
      <c r="I52" s="36" t="s">
        <v>13</v>
      </c>
      <c r="J52" s="36" t="s">
        <v>65</v>
      </c>
      <c r="K52" s="13" t="s">
        <v>66</v>
      </c>
    </row>
    <row r="53" spans="1:11" s="19" customFormat="1" ht="27" customHeight="1">
      <c r="A53" s="90" t="s">
        <v>68</v>
      </c>
      <c r="B53" s="91"/>
      <c r="C53" s="64">
        <f>+E53+I53</f>
        <v>58635</v>
      </c>
      <c r="D53" s="64"/>
      <c r="E53" s="65">
        <f>+E49-E40</f>
        <v>40975</v>
      </c>
      <c r="F53" s="65">
        <f>+E53/$F$8</f>
        <v>204.875</v>
      </c>
      <c r="G53" s="66">
        <f>+E53/$F$9</f>
        <v>1.3658333333333332</v>
      </c>
      <c r="H53" s="64"/>
      <c r="I53" s="65">
        <f>+I49-I40</f>
        <v>17660</v>
      </c>
      <c r="J53" s="65">
        <f>+I53/$J$8</f>
        <v>88.3</v>
      </c>
      <c r="K53" s="66">
        <f>+I53/$J$9</f>
        <v>2.2075</v>
      </c>
    </row>
    <row r="54" spans="5:12" ht="11.25">
      <c r="E54" s="49"/>
      <c r="I54" s="49"/>
      <c r="J54" s="47"/>
      <c r="L54" s="21"/>
    </row>
    <row r="55" spans="1:11" ht="11.25">
      <c r="A55" s="22" t="s">
        <v>28</v>
      </c>
      <c r="B55" s="23"/>
      <c r="C55" s="24"/>
      <c r="D55" s="25"/>
      <c r="E55" s="52">
        <f>IF(F8&gt;J8,(J8*F12*J12),(F8*F12*J12))</f>
        <v>2240.0000000000005</v>
      </c>
      <c r="F55" s="46">
        <f>+E55/$F$8</f>
        <v>11.200000000000003</v>
      </c>
      <c r="G55" s="25">
        <f>+E55/$F$9</f>
        <v>0.07466666666666669</v>
      </c>
      <c r="H55" s="25"/>
      <c r="I55" s="50">
        <f>IF(F8&gt;J8,(J8*J12*F12),(F8*J12*F12))</f>
        <v>2240</v>
      </c>
      <c r="J55" s="44">
        <f>+I55/$J$8</f>
        <v>11.2</v>
      </c>
      <c r="K55" s="28">
        <f>+I55/$J$9</f>
        <v>0.28</v>
      </c>
    </row>
    <row r="56" spans="1:11" ht="11.25">
      <c r="A56" s="27" t="s">
        <v>52</v>
      </c>
      <c r="B56" s="27"/>
      <c r="C56" s="24"/>
      <c r="D56" s="25"/>
      <c r="E56" s="52">
        <f>IF(F8&gt;J8,((J8*J14)*(G44+G46+G47)),((F8*J14)*(G44+G46+G47)))</f>
        <v>6000</v>
      </c>
      <c r="F56" s="46">
        <f>+E56/$F$8</f>
        <v>30</v>
      </c>
      <c r="G56" s="25">
        <f>+E56/$F$9</f>
        <v>0.2</v>
      </c>
      <c r="H56" s="24"/>
      <c r="I56" s="50">
        <f>IF(F8&gt;J8,((J8*J14)*(G44+G46+G47)),((F8*J14)*(G44+G46+G47)))</f>
        <v>6000</v>
      </c>
      <c r="J56" s="44">
        <f>+I56/$J$8</f>
        <v>30</v>
      </c>
      <c r="K56" s="28">
        <f>+I56/$J$9</f>
        <v>0.75</v>
      </c>
    </row>
    <row r="57" spans="1:11" ht="11.25" hidden="1">
      <c r="A57" s="27" t="s">
        <v>53</v>
      </c>
      <c r="B57" s="27"/>
      <c r="C57" s="24"/>
      <c r="D57" s="25"/>
      <c r="E57" s="52"/>
      <c r="F57" s="46"/>
      <c r="G57" s="25"/>
      <c r="H57" s="24"/>
      <c r="I57" s="51"/>
      <c r="J57" s="45"/>
      <c r="K57" s="26"/>
    </row>
    <row r="58" spans="1:11" ht="11.25">
      <c r="A58" s="27" t="s">
        <v>54</v>
      </c>
      <c r="B58" s="27"/>
      <c r="C58" s="24"/>
      <c r="D58" s="25"/>
      <c r="E58" s="50">
        <f>IF(F8&gt;J8,((J8*F15)*(K44+K46+K47)),((F8*F15)*(K44+K46+K47)))</f>
        <v>3750</v>
      </c>
      <c r="F58" s="44">
        <f>+E58/$F$8</f>
        <v>18.75</v>
      </c>
      <c r="G58" s="28">
        <f>+E58/$F$9</f>
        <v>0.125</v>
      </c>
      <c r="H58" s="24"/>
      <c r="I58" s="52">
        <f>IF(F8&gt;J8,((J8*F15)*(K44+K46+K47)),((F8*F15)*(K44+K46+K47)))</f>
        <v>3750</v>
      </c>
      <c r="J58" s="46">
        <f>+I58/$J$8</f>
        <v>18.75</v>
      </c>
      <c r="K58" s="25">
        <f>+I58/$J$9</f>
        <v>0.46875</v>
      </c>
    </row>
    <row r="59" spans="1:11" ht="11.25" hidden="1">
      <c r="A59" s="27" t="s">
        <v>55</v>
      </c>
      <c r="B59" s="27"/>
      <c r="C59" s="24"/>
      <c r="D59" s="25"/>
      <c r="E59" s="51"/>
      <c r="F59" s="26"/>
      <c r="G59" s="26"/>
      <c r="H59" s="24"/>
      <c r="I59" s="52"/>
      <c r="J59" s="48"/>
      <c r="K59" s="25"/>
    </row>
    <row r="60" spans="1:11" ht="27.75" customHeight="1">
      <c r="A60" s="92" t="s">
        <v>69</v>
      </c>
      <c r="B60" s="93"/>
      <c r="C60" s="67">
        <f>+E60+I60</f>
        <v>58635</v>
      </c>
      <c r="D60" s="68"/>
      <c r="E60" s="69">
        <f>+(E53-E55-E56-E57+E58)</f>
        <v>36485</v>
      </c>
      <c r="F60" s="71">
        <f>+E60/$F$8</f>
        <v>182.425</v>
      </c>
      <c r="G60" s="68">
        <f>+E60/$F$9</f>
        <v>1.2161666666666666</v>
      </c>
      <c r="H60" s="69"/>
      <c r="I60" s="69">
        <f>+(I53+I55+I56-I58-I59)</f>
        <v>22150</v>
      </c>
      <c r="J60" s="71">
        <f>+I60/$J$8</f>
        <v>110.75</v>
      </c>
      <c r="K60" s="68">
        <f>+I60/$J$9</f>
        <v>2.76875</v>
      </c>
    </row>
    <row r="61" spans="1:2" ht="11.25">
      <c r="A61" s="1"/>
      <c r="B61" s="1"/>
    </row>
    <row r="63" ht="11.25">
      <c r="E63" s="15"/>
    </row>
  </sheetData>
  <sheetProtection/>
  <mergeCells count="2">
    <mergeCell ref="A53:B53"/>
    <mergeCell ref="A60:B60"/>
  </mergeCells>
  <printOptions/>
  <pageMargins left="0.78" right="0.25" top="0.52" bottom="0.6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GridLines="0" tabSelected="1" workbookViewId="0" topLeftCell="A1">
      <selection activeCell="J3" sqref="J3"/>
    </sheetView>
  </sheetViews>
  <sheetFormatPr defaultColWidth="9.140625" defaultRowHeight="12.75"/>
  <cols>
    <col min="1" max="1" width="12.421875" style="3" bestFit="1" customWidth="1"/>
    <col min="2" max="2" width="7.140625" style="3" customWidth="1"/>
    <col min="3" max="3" width="8.7109375" style="3" customWidth="1"/>
    <col min="4" max="4" width="1.421875" style="3" customWidth="1"/>
    <col min="5" max="5" width="8.8515625" style="3" customWidth="1"/>
    <col min="6" max="6" width="6.8515625" style="3" customWidth="1"/>
    <col min="7" max="7" width="6.140625" style="3" customWidth="1"/>
    <col min="8" max="8" width="1.57421875" style="3" customWidth="1"/>
    <col min="9" max="9" width="9.140625" style="3" customWidth="1"/>
    <col min="10" max="10" width="7.140625" style="3" customWidth="1"/>
    <col min="11" max="11" width="7.00390625" style="3" customWidth="1"/>
    <col min="12" max="12" width="2.00390625" style="3" customWidth="1"/>
    <col min="13" max="13" width="8.7109375" style="3" customWidth="1"/>
    <col min="14" max="14" width="6.28125" style="3" customWidth="1"/>
    <col min="15" max="15" width="6.57421875" style="3" customWidth="1"/>
    <col min="16" max="16" width="4.28125" style="3" customWidth="1"/>
    <col min="17" max="17" width="4.7109375" style="3" hidden="1" customWidth="1"/>
    <col min="18" max="23" width="0" style="3" hidden="1" customWidth="1"/>
    <col min="24" max="16384" width="9.140625" style="3" customWidth="1"/>
  </cols>
  <sheetData>
    <row r="1" ht="12.75">
      <c r="A1" s="4" t="s">
        <v>64</v>
      </c>
    </row>
    <row r="2" spans="1:3" ht="11.25">
      <c r="A2" s="5" t="s">
        <v>18</v>
      </c>
      <c r="B2" s="5" t="s">
        <v>48</v>
      </c>
      <c r="C2" s="5"/>
    </row>
    <row r="3" spans="1:3" ht="11.25">
      <c r="A3" s="6" t="s">
        <v>72</v>
      </c>
      <c r="B3" s="5" t="s">
        <v>73</v>
      </c>
      <c r="C3" s="5"/>
    </row>
    <row r="4" spans="2:3" ht="7.5" customHeight="1">
      <c r="B4" s="6"/>
      <c r="C4" s="5"/>
    </row>
    <row r="5" spans="1:11" ht="11.25">
      <c r="A5" s="5"/>
      <c r="F5" s="5" t="s">
        <v>30</v>
      </c>
      <c r="G5" s="30"/>
      <c r="H5" s="29"/>
      <c r="I5" s="29"/>
      <c r="J5" s="30"/>
      <c r="K5" s="30"/>
    </row>
    <row r="6" spans="5:14" ht="11.25">
      <c r="E6" s="5"/>
      <c r="F6" s="32" t="s">
        <v>6</v>
      </c>
      <c r="G6" s="5"/>
      <c r="H6" s="5"/>
      <c r="I6" s="1"/>
      <c r="J6" s="32" t="s">
        <v>62</v>
      </c>
      <c r="N6" s="32" t="s">
        <v>61</v>
      </c>
    </row>
    <row r="7" spans="5:15" ht="11.25">
      <c r="E7" s="5" t="s">
        <v>7</v>
      </c>
      <c r="F7" s="84">
        <v>150</v>
      </c>
      <c r="G7" s="3" t="s">
        <v>25</v>
      </c>
      <c r="I7" s="1"/>
      <c r="J7" s="84">
        <v>40</v>
      </c>
      <c r="K7" s="3" t="s">
        <v>25</v>
      </c>
      <c r="N7" s="84">
        <v>85</v>
      </c>
      <c r="O7" s="3" t="s">
        <v>25</v>
      </c>
    </row>
    <row r="8" spans="5:14" ht="11.25">
      <c r="E8" s="5" t="s">
        <v>9</v>
      </c>
      <c r="F8" s="84">
        <v>200</v>
      </c>
      <c r="I8" s="1"/>
      <c r="J8" s="84">
        <v>200</v>
      </c>
      <c r="L8" s="3" t="s">
        <v>20</v>
      </c>
      <c r="N8" s="84">
        <v>100</v>
      </c>
    </row>
    <row r="9" spans="5:14" ht="11.25">
      <c r="E9" s="5" t="s">
        <v>10</v>
      </c>
      <c r="F9" s="3">
        <f>+F7*F8</f>
        <v>30000</v>
      </c>
      <c r="I9" s="1"/>
      <c r="J9" s="1">
        <f>+J7*J8</f>
        <v>8000</v>
      </c>
      <c r="N9" s="1">
        <f>+N7*N8</f>
        <v>8500</v>
      </c>
    </row>
    <row r="10" spans="5:14" ht="11.25">
      <c r="E10" s="5" t="s">
        <v>8</v>
      </c>
      <c r="F10" s="85">
        <v>2.35</v>
      </c>
      <c r="G10" s="8"/>
      <c r="H10" s="8"/>
      <c r="I10" s="9"/>
      <c r="J10" s="85">
        <v>6.25</v>
      </c>
      <c r="N10" s="85">
        <v>3.25</v>
      </c>
    </row>
    <row r="11" spans="5:14" ht="11.25">
      <c r="E11" s="5"/>
      <c r="F11" s="9"/>
      <c r="G11" s="8"/>
      <c r="H11" s="8"/>
      <c r="I11" s="9"/>
      <c r="J11" s="9"/>
      <c r="L11" s="6" t="s">
        <v>58</v>
      </c>
      <c r="N11" s="86">
        <v>80</v>
      </c>
    </row>
    <row r="12" spans="5:14" ht="11.25">
      <c r="E12" s="5"/>
      <c r="F12" s="9"/>
      <c r="G12" s="8"/>
      <c r="H12" s="8"/>
      <c r="I12" s="9"/>
      <c r="J12" s="9"/>
      <c r="L12" s="6" t="s">
        <v>29</v>
      </c>
      <c r="N12" s="85">
        <v>1.5</v>
      </c>
    </row>
    <row r="13" spans="2:19" ht="11.25">
      <c r="B13" s="6" t="s">
        <v>51</v>
      </c>
      <c r="E13" s="5" t="s">
        <v>23</v>
      </c>
      <c r="F13" s="85">
        <v>0.28</v>
      </c>
      <c r="G13" s="10" t="s">
        <v>26</v>
      </c>
      <c r="H13" s="11" t="s">
        <v>24</v>
      </c>
      <c r="I13" s="9"/>
      <c r="J13" s="84">
        <v>40</v>
      </c>
      <c r="K13" s="3" t="s">
        <v>26</v>
      </c>
      <c r="N13" s="1"/>
      <c r="S13" s="6" t="s">
        <v>43</v>
      </c>
    </row>
    <row r="14" spans="1:23" ht="11.25">
      <c r="A14" s="82"/>
      <c r="E14" s="13" t="s">
        <v>71</v>
      </c>
      <c r="F14" s="2"/>
      <c r="G14" s="8"/>
      <c r="H14" s="8"/>
      <c r="I14" s="9"/>
      <c r="J14" s="84">
        <v>10</v>
      </c>
      <c r="K14" s="3" t="s">
        <v>25</v>
      </c>
      <c r="N14" s="84">
        <v>4</v>
      </c>
      <c r="O14" s="3" t="s">
        <v>25</v>
      </c>
      <c r="S14" s="6" t="s">
        <v>42</v>
      </c>
      <c r="T14" s="6"/>
      <c r="U14" s="31">
        <v>200</v>
      </c>
      <c r="V14" s="6"/>
      <c r="W14" s="6"/>
    </row>
    <row r="15" spans="1:23" ht="11.25">
      <c r="A15" s="6"/>
      <c r="E15" s="13" t="s">
        <v>70</v>
      </c>
      <c r="F15" s="86">
        <v>3</v>
      </c>
      <c r="G15" s="8" t="s">
        <v>25</v>
      </c>
      <c r="H15" s="8"/>
      <c r="I15" s="9"/>
      <c r="J15" s="1"/>
      <c r="N15" s="84">
        <v>4</v>
      </c>
      <c r="O15" s="3" t="s">
        <v>25</v>
      </c>
      <c r="S15" s="6" t="s">
        <v>63</v>
      </c>
      <c r="T15" s="6"/>
      <c r="U15" s="31">
        <v>200</v>
      </c>
      <c r="V15" s="6"/>
      <c r="W15" s="6"/>
    </row>
    <row r="16" spans="5:23" ht="11.25">
      <c r="E16" s="6"/>
      <c r="I16" s="1"/>
      <c r="M16" s="1"/>
      <c r="N16" s="1"/>
      <c r="S16" s="6"/>
      <c r="T16" s="6"/>
      <c r="U16" s="6"/>
      <c r="V16" s="6"/>
      <c r="W16" s="6"/>
    </row>
    <row r="17" spans="1:23" ht="13.5" customHeight="1">
      <c r="A17" s="12" t="s">
        <v>44</v>
      </c>
      <c r="C17" s="13" t="s">
        <v>14</v>
      </c>
      <c r="D17" s="13"/>
      <c r="E17" s="34"/>
      <c r="F17" s="35" t="s">
        <v>6</v>
      </c>
      <c r="G17" s="34"/>
      <c r="H17" s="13"/>
      <c r="I17" s="34"/>
      <c r="J17" s="35" t="s">
        <v>62</v>
      </c>
      <c r="K17" s="34"/>
      <c r="M17" s="34"/>
      <c r="N17" s="35" t="s">
        <v>60</v>
      </c>
      <c r="O17" s="34"/>
      <c r="S17" s="6"/>
      <c r="T17" s="6" t="s">
        <v>6</v>
      </c>
      <c r="U17" s="6" t="s">
        <v>6</v>
      </c>
      <c r="V17" s="6" t="s">
        <v>62</v>
      </c>
      <c r="W17" s="6" t="s">
        <v>62</v>
      </c>
    </row>
    <row r="18" spans="1:23" ht="11.25">
      <c r="A18" s="7" t="s">
        <v>19</v>
      </c>
      <c r="C18" s="14" t="s">
        <v>13</v>
      </c>
      <c r="D18" s="14"/>
      <c r="E18" s="14" t="s">
        <v>13</v>
      </c>
      <c r="F18" s="14" t="s">
        <v>12</v>
      </c>
      <c r="G18" s="14" t="s">
        <v>11</v>
      </c>
      <c r="H18" s="14"/>
      <c r="I18" s="14" t="s">
        <v>13</v>
      </c>
      <c r="J18" s="14" t="s">
        <v>12</v>
      </c>
      <c r="K18" s="14" t="s">
        <v>11</v>
      </c>
      <c r="M18" s="14" t="s">
        <v>13</v>
      </c>
      <c r="N18" s="14" t="s">
        <v>12</v>
      </c>
      <c r="O18" s="14" t="s">
        <v>11</v>
      </c>
      <c r="R18" s="7" t="s">
        <v>19</v>
      </c>
      <c r="S18" s="6"/>
      <c r="T18" s="6" t="s">
        <v>13</v>
      </c>
      <c r="U18" s="6" t="s">
        <v>59</v>
      </c>
      <c r="V18" s="6" t="s">
        <v>13</v>
      </c>
      <c r="W18" s="6" t="s">
        <v>59</v>
      </c>
    </row>
    <row r="19" spans="1:23" ht="11.25">
      <c r="A19" s="3" t="s">
        <v>34</v>
      </c>
      <c r="C19" s="15">
        <f>+E19+I19+M19</f>
        <v>12500</v>
      </c>
      <c r="D19" s="8"/>
      <c r="E19" s="87">
        <v>6000</v>
      </c>
      <c r="F19" s="8">
        <f aca="true" t="shared" si="0" ref="F19:F38">+E19/$F$8</f>
        <v>30</v>
      </c>
      <c r="G19" s="8">
        <f aca="true" t="shared" si="1" ref="G19:G38">+E19/$F$9</f>
        <v>0.2</v>
      </c>
      <c r="H19" s="8"/>
      <c r="I19" s="87">
        <v>5500</v>
      </c>
      <c r="J19" s="8">
        <f aca="true" t="shared" si="2" ref="J19:J38">+I19/$J$8</f>
        <v>27.5</v>
      </c>
      <c r="K19" s="8">
        <f aca="true" t="shared" si="3" ref="K19:K38">+I19/$J$9</f>
        <v>0.6875</v>
      </c>
      <c r="M19" s="87">
        <v>1000</v>
      </c>
      <c r="N19" s="8">
        <f>+M19/$N$8</f>
        <v>10</v>
      </c>
      <c r="O19" s="8">
        <f>+M19/$N$9</f>
        <v>0.11764705882352941</v>
      </c>
      <c r="R19" s="3" t="s">
        <v>34</v>
      </c>
      <c r="T19" s="15">
        <f>+$U$14*U19</f>
        <v>6000</v>
      </c>
      <c r="U19" s="8">
        <f>+'Corn-Beans'!F19</f>
        <v>30</v>
      </c>
      <c r="V19" s="15">
        <f>+$U$15*W19</f>
        <v>5500</v>
      </c>
      <c r="W19" s="8">
        <f>+'Corn-Beans'!J19</f>
        <v>27.5</v>
      </c>
    </row>
    <row r="20" spans="1:23" ht="11.25">
      <c r="A20" s="3" t="s">
        <v>35</v>
      </c>
      <c r="C20" s="15">
        <f aca="true" t="shared" si="4" ref="C20:C38">+E20+I20+M20</f>
        <v>275</v>
      </c>
      <c r="D20" s="8"/>
      <c r="E20" s="87">
        <v>25</v>
      </c>
      <c r="F20" s="8">
        <f t="shared" si="0"/>
        <v>0.125</v>
      </c>
      <c r="G20" s="8">
        <f t="shared" si="1"/>
        <v>0.0008333333333333334</v>
      </c>
      <c r="H20" s="8"/>
      <c r="I20" s="87">
        <v>250</v>
      </c>
      <c r="J20" s="8">
        <f t="shared" si="2"/>
        <v>1.25</v>
      </c>
      <c r="K20" s="8">
        <f t="shared" si="3"/>
        <v>0.03125</v>
      </c>
      <c r="M20" s="87">
        <v>0</v>
      </c>
      <c r="N20" s="8">
        <f aca="true" t="shared" si="5" ref="N20:N40">+M20/$N$8</f>
        <v>0</v>
      </c>
      <c r="O20" s="8">
        <f aca="true" t="shared" si="6" ref="O20:O40">+M20/$N$9</f>
        <v>0</v>
      </c>
      <c r="R20" s="3" t="s">
        <v>35</v>
      </c>
      <c r="T20" s="15">
        <f aca="true" t="shared" si="7" ref="T20:T38">+$U$14*U20</f>
        <v>25</v>
      </c>
      <c r="U20" s="8">
        <f>+'Corn-Beans'!F20</f>
        <v>0.125</v>
      </c>
      <c r="V20" s="15">
        <f aca="true" t="shared" si="8" ref="V20:V38">+$U$15*W20</f>
        <v>250</v>
      </c>
      <c r="W20" s="8">
        <f>+'Corn-Beans'!J20</f>
        <v>1.25</v>
      </c>
    </row>
    <row r="21" spans="1:23" ht="11.25">
      <c r="A21" s="3" t="s">
        <v>36</v>
      </c>
      <c r="C21" s="15">
        <f t="shared" si="4"/>
        <v>0</v>
      </c>
      <c r="D21" s="8"/>
      <c r="E21" s="87">
        <v>0</v>
      </c>
      <c r="F21" s="8">
        <f t="shared" si="0"/>
        <v>0</v>
      </c>
      <c r="G21" s="8">
        <f t="shared" si="1"/>
        <v>0</v>
      </c>
      <c r="H21" s="8"/>
      <c r="I21" s="87">
        <v>0</v>
      </c>
      <c r="J21" s="8">
        <f t="shared" si="2"/>
        <v>0</v>
      </c>
      <c r="K21" s="8">
        <f t="shared" si="3"/>
        <v>0</v>
      </c>
      <c r="M21" s="87">
        <v>0</v>
      </c>
      <c r="N21" s="8">
        <f t="shared" si="5"/>
        <v>0</v>
      </c>
      <c r="O21" s="8">
        <f t="shared" si="6"/>
        <v>0</v>
      </c>
      <c r="R21" s="3" t="s">
        <v>36</v>
      </c>
      <c r="T21" s="15">
        <f t="shared" si="7"/>
        <v>0</v>
      </c>
      <c r="U21" s="8">
        <f>+'Corn-Beans'!F21</f>
        <v>0</v>
      </c>
      <c r="V21" s="15">
        <f t="shared" si="8"/>
        <v>0</v>
      </c>
      <c r="W21" s="8">
        <f>+'Corn-Beans'!J21</f>
        <v>0</v>
      </c>
    </row>
    <row r="22" spans="1:23" ht="11.25">
      <c r="A22" s="3" t="s">
        <v>38</v>
      </c>
      <c r="C22" s="15">
        <f t="shared" si="4"/>
        <v>6600</v>
      </c>
      <c r="D22" s="8"/>
      <c r="E22" s="87">
        <v>3000</v>
      </c>
      <c r="F22" s="8">
        <f t="shared" si="0"/>
        <v>15</v>
      </c>
      <c r="G22" s="8">
        <f t="shared" si="1"/>
        <v>0.1</v>
      </c>
      <c r="H22" s="8"/>
      <c r="I22" s="87">
        <v>2400</v>
      </c>
      <c r="J22" s="8">
        <f t="shared" si="2"/>
        <v>12</v>
      </c>
      <c r="K22" s="8">
        <f t="shared" si="3"/>
        <v>0.3</v>
      </c>
      <c r="M22" s="87">
        <v>1200</v>
      </c>
      <c r="N22" s="8">
        <f t="shared" si="5"/>
        <v>12</v>
      </c>
      <c r="O22" s="8">
        <f t="shared" si="6"/>
        <v>0.1411764705882353</v>
      </c>
      <c r="R22" s="3" t="s">
        <v>38</v>
      </c>
      <c r="T22" s="15">
        <f t="shared" si="7"/>
        <v>3000</v>
      </c>
      <c r="U22" s="8">
        <f>+'Corn-Beans'!F22</f>
        <v>15</v>
      </c>
      <c r="V22" s="15">
        <f t="shared" si="8"/>
        <v>2400</v>
      </c>
      <c r="W22" s="8">
        <f>+'Corn-Beans'!J22</f>
        <v>12</v>
      </c>
    </row>
    <row r="23" spans="1:23" ht="11.25">
      <c r="A23" s="3" t="s">
        <v>37</v>
      </c>
      <c r="C23" s="15">
        <f t="shared" si="4"/>
        <v>9000</v>
      </c>
      <c r="D23" s="8"/>
      <c r="E23" s="87">
        <v>9000</v>
      </c>
      <c r="F23" s="8">
        <f t="shared" si="0"/>
        <v>45</v>
      </c>
      <c r="G23" s="8">
        <f t="shared" si="1"/>
        <v>0.3</v>
      </c>
      <c r="H23" s="8"/>
      <c r="I23" s="87">
        <v>0</v>
      </c>
      <c r="J23" s="8">
        <f t="shared" si="2"/>
        <v>0</v>
      </c>
      <c r="K23" s="8">
        <f t="shared" si="3"/>
        <v>0</v>
      </c>
      <c r="M23" s="87">
        <v>0</v>
      </c>
      <c r="N23" s="8">
        <f t="shared" si="5"/>
        <v>0</v>
      </c>
      <c r="O23" s="8">
        <f t="shared" si="6"/>
        <v>0</v>
      </c>
      <c r="R23" s="3" t="s">
        <v>37</v>
      </c>
      <c r="T23" s="15">
        <f t="shared" si="7"/>
        <v>9000</v>
      </c>
      <c r="U23" s="8">
        <f>+'Corn-Beans'!F23</f>
        <v>45</v>
      </c>
      <c r="V23" s="15">
        <f t="shared" si="8"/>
        <v>0</v>
      </c>
      <c r="W23" s="8">
        <f>+'Corn-Beans'!J23</f>
        <v>0</v>
      </c>
    </row>
    <row r="24" spans="1:23" ht="11.25">
      <c r="A24" s="3" t="s">
        <v>0</v>
      </c>
      <c r="C24" s="15">
        <f t="shared" si="4"/>
        <v>1250</v>
      </c>
      <c r="D24" s="8"/>
      <c r="E24" s="87">
        <v>1250</v>
      </c>
      <c r="F24" s="8">
        <f t="shared" si="0"/>
        <v>6.25</v>
      </c>
      <c r="G24" s="8">
        <f t="shared" si="1"/>
        <v>0.041666666666666664</v>
      </c>
      <c r="H24" s="8"/>
      <c r="I24" s="87">
        <v>0</v>
      </c>
      <c r="J24" s="8">
        <f t="shared" si="2"/>
        <v>0</v>
      </c>
      <c r="K24" s="8">
        <f t="shared" si="3"/>
        <v>0</v>
      </c>
      <c r="M24" s="87">
        <v>0</v>
      </c>
      <c r="N24" s="8">
        <f t="shared" si="5"/>
        <v>0</v>
      </c>
      <c r="O24" s="8">
        <f t="shared" si="6"/>
        <v>0</v>
      </c>
      <c r="R24" s="3" t="s">
        <v>0</v>
      </c>
      <c r="T24" s="15">
        <f t="shared" si="7"/>
        <v>1250</v>
      </c>
      <c r="U24" s="8">
        <f>+'Corn-Beans'!F24</f>
        <v>6.25</v>
      </c>
      <c r="V24" s="15">
        <f t="shared" si="8"/>
        <v>0</v>
      </c>
      <c r="W24" s="8">
        <f>+'Corn-Beans'!J24</f>
        <v>0</v>
      </c>
    </row>
    <row r="25" spans="1:23" ht="11.25">
      <c r="A25" s="3" t="s">
        <v>31</v>
      </c>
      <c r="C25" s="15">
        <f t="shared" si="4"/>
        <v>3750</v>
      </c>
      <c r="D25" s="8"/>
      <c r="E25" s="87">
        <v>1750</v>
      </c>
      <c r="F25" s="8">
        <f t="shared" si="0"/>
        <v>8.75</v>
      </c>
      <c r="G25" s="8">
        <f t="shared" si="1"/>
        <v>0.058333333333333334</v>
      </c>
      <c r="H25" s="8"/>
      <c r="I25" s="87">
        <v>1500</v>
      </c>
      <c r="J25" s="8">
        <f t="shared" si="2"/>
        <v>7.5</v>
      </c>
      <c r="K25" s="8">
        <f t="shared" si="3"/>
        <v>0.1875</v>
      </c>
      <c r="M25" s="87">
        <v>500</v>
      </c>
      <c r="N25" s="8">
        <f t="shared" si="5"/>
        <v>5</v>
      </c>
      <c r="O25" s="8">
        <f t="shared" si="6"/>
        <v>0.058823529411764705</v>
      </c>
      <c r="R25" s="3" t="s">
        <v>31</v>
      </c>
      <c r="T25" s="15">
        <f t="shared" si="7"/>
        <v>1750</v>
      </c>
      <c r="U25" s="8">
        <f>+'Corn-Beans'!F25</f>
        <v>8.75</v>
      </c>
      <c r="V25" s="15">
        <f t="shared" si="8"/>
        <v>1500</v>
      </c>
      <c r="W25" s="8">
        <f>+'Corn-Beans'!J25</f>
        <v>7.5</v>
      </c>
    </row>
    <row r="26" spans="1:23" ht="11.25">
      <c r="A26" s="3" t="s">
        <v>32</v>
      </c>
      <c r="C26" s="15">
        <f t="shared" si="4"/>
        <v>1000</v>
      </c>
      <c r="D26" s="8"/>
      <c r="E26" s="87">
        <v>0</v>
      </c>
      <c r="F26" s="8">
        <f t="shared" si="0"/>
        <v>0</v>
      </c>
      <c r="G26" s="8">
        <f t="shared" si="1"/>
        <v>0</v>
      </c>
      <c r="H26" s="8"/>
      <c r="I26" s="87">
        <v>1000</v>
      </c>
      <c r="J26" s="8">
        <f t="shared" si="2"/>
        <v>5</v>
      </c>
      <c r="K26" s="8">
        <f t="shared" si="3"/>
        <v>0.125</v>
      </c>
      <c r="M26" s="87">
        <v>0</v>
      </c>
      <c r="N26" s="8">
        <f t="shared" si="5"/>
        <v>0</v>
      </c>
      <c r="O26" s="8">
        <f t="shared" si="6"/>
        <v>0</v>
      </c>
      <c r="R26" s="3" t="s">
        <v>32</v>
      </c>
      <c r="T26" s="15">
        <f t="shared" si="7"/>
        <v>0</v>
      </c>
      <c r="U26" s="8">
        <f>+'Corn-Beans'!F26</f>
        <v>0</v>
      </c>
      <c r="V26" s="15">
        <f t="shared" si="8"/>
        <v>1000</v>
      </c>
      <c r="W26" s="8">
        <f>+'Corn-Beans'!J26</f>
        <v>5</v>
      </c>
    </row>
    <row r="27" spans="1:23" ht="11.25">
      <c r="A27" s="3" t="s">
        <v>33</v>
      </c>
      <c r="C27" s="15">
        <f t="shared" si="4"/>
        <v>1000</v>
      </c>
      <c r="D27" s="8"/>
      <c r="E27" s="87">
        <v>0</v>
      </c>
      <c r="F27" s="8">
        <f t="shared" si="0"/>
        <v>0</v>
      </c>
      <c r="G27" s="8">
        <f t="shared" si="1"/>
        <v>0</v>
      </c>
      <c r="H27" s="8"/>
      <c r="I27" s="87">
        <v>1000</v>
      </c>
      <c r="J27" s="8">
        <f t="shared" si="2"/>
        <v>5</v>
      </c>
      <c r="K27" s="8">
        <f t="shared" si="3"/>
        <v>0.125</v>
      </c>
      <c r="M27" s="87">
        <v>0</v>
      </c>
      <c r="N27" s="8">
        <f t="shared" si="5"/>
        <v>0</v>
      </c>
      <c r="O27" s="8">
        <f t="shared" si="6"/>
        <v>0</v>
      </c>
      <c r="R27" s="3" t="s">
        <v>33</v>
      </c>
      <c r="T27" s="15">
        <f t="shared" si="7"/>
        <v>0</v>
      </c>
      <c r="U27" s="8">
        <f>+'Corn-Beans'!F27</f>
        <v>0</v>
      </c>
      <c r="V27" s="15">
        <f t="shared" si="8"/>
        <v>1000</v>
      </c>
      <c r="W27" s="8">
        <f>+'Corn-Beans'!J27</f>
        <v>5</v>
      </c>
    </row>
    <row r="28" spans="1:23" ht="11.25">
      <c r="A28" s="3" t="s">
        <v>4</v>
      </c>
      <c r="C28" s="15">
        <f t="shared" si="4"/>
        <v>1750</v>
      </c>
      <c r="D28" s="8"/>
      <c r="E28" s="87">
        <v>1000</v>
      </c>
      <c r="F28" s="8">
        <f t="shared" si="0"/>
        <v>5</v>
      </c>
      <c r="G28" s="8">
        <f t="shared" si="1"/>
        <v>0.03333333333333333</v>
      </c>
      <c r="H28" s="8"/>
      <c r="I28" s="87">
        <v>500</v>
      </c>
      <c r="J28" s="8">
        <f t="shared" si="2"/>
        <v>2.5</v>
      </c>
      <c r="K28" s="8">
        <f t="shared" si="3"/>
        <v>0.0625</v>
      </c>
      <c r="M28" s="87">
        <v>250</v>
      </c>
      <c r="N28" s="8">
        <f t="shared" si="5"/>
        <v>2.5</v>
      </c>
      <c r="O28" s="8">
        <f t="shared" si="6"/>
        <v>0.029411764705882353</v>
      </c>
      <c r="R28" s="3" t="s">
        <v>4</v>
      </c>
      <c r="T28" s="15">
        <f t="shared" si="7"/>
        <v>1000</v>
      </c>
      <c r="U28" s="8">
        <f>+'Corn-Beans'!F28</f>
        <v>5</v>
      </c>
      <c r="V28" s="15">
        <f t="shared" si="8"/>
        <v>500</v>
      </c>
      <c r="W28" s="8">
        <f>+'Corn-Beans'!J28</f>
        <v>2.5</v>
      </c>
    </row>
    <row r="29" spans="1:23" ht="11.25">
      <c r="A29" s="3" t="s">
        <v>2</v>
      </c>
      <c r="C29" s="15">
        <f t="shared" si="4"/>
        <v>4000</v>
      </c>
      <c r="D29" s="8"/>
      <c r="E29" s="87">
        <v>2000</v>
      </c>
      <c r="F29" s="8">
        <f t="shared" si="0"/>
        <v>10</v>
      </c>
      <c r="G29" s="8">
        <f t="shared" si="1"/>
        <v>0.06666666666666667</v>
      </c>
      <c r="H29" s="8"/>
      <c r="I29" s="87">
        <v>1500</v>
      </c>
      <c r="J29" s="8">
        <f t="shared" si="2"/>
        <v>7.5</v>
      </c>
      <c r="K29" s="8">
        <f t="shared" si="3"/>
        <v>0.1875</v>
      </c>
      <c r="M29" s="87">
        <v>500</v>
      </c>
      <c r="N29" s="8">
        <f t="shared" si="5"/>
        <v>5</v>
      </c>
      <c r="O29" s="8">
        <f t="shared" si="6"/>
        <v>0.058823529411764705</v>
      </c>
      <c r="R29" s="3" t="s">
        <v>2</v>
      </c>
      <c r="T29" s="15">
        <f t="shared" si="7"/>
        <v>2000</v>
      </c>
      <c r="U29" s="8">
        <f>+'Corn-Beans'!F29</f>
        <v>10</v>
      </c>
      <c r="V29" s="15">
        <f t="shared" si="8"/>
        <v>1500</v>
      </c>
      <c r="W29" s="8">
        <f>+'Corn-Beans'!J29</f>
        <v>7.5</v>
      </c>
    </row>
    <row r="30" spans="1:23" ht="11.25">
      <c r="A30" s="3" t="s">
        <v>1</v>
      </c>
      <c r="C30" s="15">
        <f t="shared" si="4"/>
        <v>4500</v>
      </c>
      <c r="D30" s="8"/>
      <c r="E30" s="87">
        <v>2500</v>
      </c>
      <c r="F30" s="8">
        <f t="shared" si="0"/>
        <v>12.5</v>
      </c>
      <c r="G30" s="8">
        <f t="shared" si="1"/>
        <v>0.08333333333333333</v>
      </c>
      <c r="H30" s="8"/>
      <c r="I30" s="87">
        <v>1500</v>
      </c>
      <c r="J30" s="8">
        <f t="shared" si="2"/>
        <v>7.5</v>
      </c>
      <c r="K30" s="8">
        <f t="shared" si="3"/>
        <v>0.1875</v>
      </c>
      <c r="M30" s="87">
        <v>500</v>
      </c>
      <c r="N30" s="8">
        <f t="shared" si="5"/>
        <v>5</v>
      </c>
      <c r="O30" s="8">
        <f t="shared" si="6"/>
        <v>0.058823529411764705</v>
      </c>
      <c r="R30" s="3" t="s">
        <v>1</v>
      </c>
      <c r="T30" s="15">
        <f t="shared" si="7"/>
        <v>2500</v>
      </c>
      <c r="U30" s="8">
        <f>+'Corn-Beans'!F30</f>
        <v>12.5</v>
      </c>
      <c r="V30" s="15">
        <f t="shared" si="8"/>
        <v>1500</v>
      </c>
      <c r="W30" s="8">
        <f>+'Corn-Beans'!J30</f>
        <v>7.5</v>
      </c>
    </row>
    <row r="31" spans="1:23" ht="11.25">
      <c r="A31" s="3" t="s">
        <v>40</v>
      </c>
      <c r="C31" s="15">
        <f t="shared" si="4"/>
        <v>2500</v>
      </c>
      <c r="D31" s="8"/>
      <c r="E31" s="87">
        <v>2000</v>
      </c>
      <c r="F31" s="8">
        <f t="shared" si="0"/>
        <v>10</v>
      </c>
      <c r="G31" s="8">
        <f t="shared" si="1"/>
        <v>0.06666666666666667</v>
      </c>
      <c r="H31" s="8"/>
      <c r="I31" s="87">
        <v>250</v>
      </c>
      <c r="J31" s="8">
        <f t="shared" si="2"/>
        <v>1.25</v>
      </c>
      <c r="K31" s="8">
        <f t="shared" si="3"/>
        <v>0.03125</v>
      </c>
      <c r="M31" s="87">
        <v>250</v>
      </c>
      <c r="N31" s="8">
        <f t="shared" si="5"/>
        <v>2.5</v>
      </c>
      <c r="O31" s="8">
        <f t="shared" si="6"/>
        <v>0.029411764705882353</v>
      </c>
      <c r="R31" s="3" t="s">
        <v>40</v>
      </c>
      <c r="T31" s="15">
        <f t="shared" si="7"/>
        <v>2000</v>
      </c>
      <c r="U31" s="8">
        <f>+'Corn-Beans'!F31</f>
        <v>10</v>
      </c>
      <c r="V31" s="15">
        <f t="shared" si="8"/>
        <v>250</v>
      </c>
      <c r="W31" s="8">
        <f>+'Corn-Beans'!J31</f>
        <v>1.25</v>
      </c>
    </row>
    <row r="32" spans="1:23" ht="11.25">
      <c r="A32" s="3" t="s">
        <v>41</v>
      </c>
      <c r="C32" s="15">
        <f t="shared" si="4"/>
        <v>15000</v>
      </c>
      <c r="D32" s="8"/>
      <c r="E32" s="87">
        <v>7250</v>
      </c>
      <c r="F32" s="8">
        <f t="shared" si="0"/>
        <v>36.25</v>
      </c>
      <c r="G32" s="8">
        <f t="shared" si="1"/>
        <v>0.24166666666666667</v>
      </c>
      <c r="H32" s="8"/>
      <c r="I32" s="87">
        <v>7250</v>
      </c>
      <c r="J32" s="8">
        <f t="shared" si="2"/>
        <v>36.25</v>
      </c>
      <c r="K32" s="8">
        <f t="shared" si="3"/>
        <v>0.90625</v>
      </c>
      <c r="M32" s="87">
        <v>500</v>
      </c>
      <c r="N32" s="8">
        <f t="shared" si="5"/>
        <v>5</v>
      </c>
      <c r="O32" s="8">
        <f t="shared" si="6"/>
        <v>0.058823529411764705</v>
      </c>
      <c r="R32" s="3" t="s">
        <v>41</v>
      </c>
      <c r="T32" s="15">
        <f t="shared" si="7"/>
        <v>7250</v>
      </c>
      <c r="U32" s="8">
        <f>+'Corn-Beans'!F32</f>
        <v>36.25</v>
      </c>
      <c r="V32" s="15">
        <f t="shared" si="8"/>
        <v>7250</v>
      </c>
      <c r="W32" s="8">
        <f>+'Corn-Beans'!J32</f>
        <v>36.25</v>
      </c>
    </row>
    <row r="33" spans="1:23" ht="11.25">
      <c r="A33" s="3" t="s">
        <v>22</v>
      </c>
      <c r="C33" s="15">
        <f t="shared" si="4"/>
        <v>9280</v>
      </c>
      <c r="D33" s="8"/>
      <c r="E33" s="87">
        <v>4000</v>
      </c>
      <c r="F33" s="8">
        <f t="shared" si="0"/>
        <v>20</v>
      </c>
      <c r="G33" s="8">
        <f t="shared" si="1"/>
        <v>0.13333333333333333</v>
      </c>
      <c r="H33" s="8"/>
      <c r="I33" s="87">
        <v>2640</v>
      </c>
      <c r="J33" s="8">
        <f t="shared" si="2"/>
        <v>13.2</v>
      </c>
      <c r="K33" s="8">
        <f t="shared" si="3"/>
        <v>0.33</v>
      </c>
      <c r="M33" s="87">
        <v>2640</v>
      </c>
      <c r="N33" s="8">
        <f t="shared" si="5"/>
        <v>26.4</v>
      </c>
      <c r="O33" s="8">
        <f t="shared" si="6"/>
        <v>0.31058823529411766</v>
      </c>
      <c r="R33" s="3" t="s">
        <v>22</v>
      </c>
      <c r="T33" s="15">
        <f t="shared" si="7"/>
        <v>4000</v>
      </c>
      <c r="U33" s="8">
        <f>+'Corn-Beans'!F33</f>
        <v>20</v>
      </c>
      <c r="V33" s="15">
        <f t="shared" si="8"/>
        <v>2640</v>
      </c>
      <c r="W33" s="8">
        <f>+'Corn-Beans'!J33</f>
        <v>13.2</v>
      </c>
    </row>
    <row r="34" spans="1:23" ht="11.25">
      <c r="A34" s="3" t="s">
        <v>3</v>
      </c>
      <c r="C34" s="15">
        <f t="shared" si="4"/>
        <v>5350</v>
      </c>
      <c r="D34" s="8"/>
      <c r="E34" s="87">
        <v>3250</v>
      </c>
      <c r="F34" s="8">
        <f t="shared" si="0"/>
        <v>16.25</v>
      </c>
      <c r="G34" s="8">
        <f t="shared" si="1"/>
        <v>0.10833333333333334</v>
      </c>
      <c r="H34" s="8"/>
      <c r="I34" s="87">
        <v>1050</v>
      </c>
      <c r="J34" s="8">
        <f t="shared" si="2"/>
        <v>5.25</v>
      </c>
      <c r="K34" s="8">
        <f t="shared" si="3"/>
        <v>0.13125</v>
      </c>
      <c r="M34" s="87">
        <v>1050</v>
      </c>
      <c r="N34" s="8">
        <f t="shared" si="5"/>
        <v>10.5</v>
      </c>
      <c r="O34" s="8">
        <f t="shared" si="6"/>
        <v>0.12352941176470589</v>
      </c>
      <c r="R34" s="3" t="s">
        <v>3</v>
      </c>
      <c r="T34" s="15">
        <f t="shared" si="7"/>
        <v>3250</v>
      </c>
      <c r="U34" s="8">
        <f>+'Corn-Beans'!F34</f>
        <v>16.25</v>
      </c>
      <c r="V34" s="15">
        <f t="shared" si="8"/>
        <v>1050</v>
      </c>
      <c r="W34" s="8">
        <f>+'Corn-Beans'!J34</f>
        <v>5.25</v>
      </c>
    </row>
    <row r="35" spans="1:23" ht="11.25">
      <c r="A35" s="3" t="s">
        <v>39</v>
      </c>
      <c r="C35" s="15">
        <f t="shared" si="4"/>
        <v>0</v>
      </c>
      <c r="D35" s="8"/>
      <c r="E35" s="87">
        <v>0</v>
      </c>
      <c r="F35" s="8">
        <f t="shared" si="0"/>
        <v>0</v>
      </c>
      <c r="G35" s="8">
        <f t="shared" si="1"/>
        <v>0</v>
      </c>
      <c r="H35" s="8"/>
      <c r="I35" s="87">
        <v>0</v>
      </c>
      <c r="J35" s="8">
        <f t="shared" si="2"/>
        <v>0</v>
      </c>
      <c r="K35" s="8">
        <f t="shared" si="3"/>
        <v>0</v>
      </c>
      <c r="M35" s="87">
        <v>0</v>
      </c>
      <c r="N35" s="8">
        <f t="shared" si="5"/>
        <v>0</v>
      </c>
      <c r="O35" s="8">
        <f t="shared" si="6"/>
        <v>0</v>
      </c>
      <c r="R35" s="3" t="s">
        <v>39</v>
      </c>
      <c r="T35" s="15">
        <f t="shared" si="7"/>
        <v>0</v>
      </c>
      <c r="U35" s="8">
        <f>+'Corn-Beans'!F35</f>
        <v>0</v>
      </c>
      <c r="V35" s="15">
        <f t="shared" si="8"/>
        <v>0</v>
      </c>
      <c r="W35" s="8">
        <f>+'Corn-Beans'!J35</f>
        <v>0</v>
      </c>
    </row>
    <row r="36" spans="1:23" ht="11.25">
      <c r="A36" s="3" t="s">
        <v>21</v>
      </c>
      <c r="C36" s="15">
        <f t="shared" si="4"/>
        <v>0</v>
      </c>
      <c r="D36" s="8"/>
      <c r="E36" s="87">
        <v>0</v>
      </c>
      <c r="F36" s="8">
        <f t="shared" si="0"/>
        <v>0</v>
      </c>
      <c r="G36" s="8">
        <f t="shared" si="1"/>
        <v>0</v>
      </c>
      <c r="H36" s="8"/>
      <c r="I36" s="87">
        <v>0</v>
      </c>
      <c r="J36" s="8">
        <f t="shared" si="2"/>
        <v>0</v>
      </c>
      <c r="K36" s="8">
        <f t="shared" si="3"/>
        <v>0</v>
      </c>
      <c r="M36" s="87">
        <v>0</v>
      </c>
      <c r="N36" s="8">
        <f t="shared" si="5"/>
        <v>0</v>
      </c>
      <c r="O36" s="8">
        <f t="shared" si="6"/>
        <v>0</v>
      </c>
      <c r="R36" s="3" t="s">
        <v>21</v>
      </c>
      <c r="T36" s="15">
        <f t="shared" si="7"/>
        <v>0</v>
      </c>
      <c r="U36" s="8">
        <f>+'Corn-Beans'!F36</f>
        <v>0</v>
      </c>
      <c r="V36" s="15">
        <f t="shared" si="8"/>
        <v>0</v>
      </c>
      <c r="W36" s="8">
        <f>+'Corn-Beans'!J36</f>
        <v>0</v>
      </c>
    </row>
    <row r="37" spans="1:23" ht="11.25">
      <c r="A37" s="3" t="s">
        <v>27</v>
      </c>
      <c r="C37" s="15">
        <f t="shared" si="4"/>
        <v>0</v>
      </c>
      <c r="D37" s="8"/>
      <c r="E37" s="87">
        <v>0</v>
      </c>
      <c r="F37" s="8">
        <f t="shared" si="0"/>
        <v>0</v>
      </c>
      <c r="G37" s="8">
        <f t="shared" si="1"/>
        <v>0</v>
      </c>
      <c r="H37" s="8"/>
      <c r="I37" s="87">
        <v>0</v>
      </c>
      <c r="J37" s="8">
        <f t="shared" si="2"/>
        <v>0</v>
      </c>
      <c r="K37" s="8">
        <f t="shared" si="3"/>
        <v>0</v>
      </c>
      <c r="M37" s="87">
        <v>0</v>
      </c>
      <c r="N37" s="8">
        <f t="shared" si="5"/>
        <v>0</v>
      </c>
      <c r="O37" s="8">
        <f t="shared" si="6"/>
        <v>0</v>
      </c>
      <c r="R37" s="3" t="s">
        <v>27</v>
      </c>
      <c r="T37" s="15">
        <f t="shared" si="7"/>
        <v>0</v>
      </c>
      <c r="U37" s="8">
        <f>+'Corn-Beans'!F37</f>
        <v>0</v>
      </c>
      <c r="V37" s="15">
        <f t="shared" si="8"/>
        <v>0</v>
      </c>
      <c r="W37" s="8">
        <f>+'Corn-Beans'!J37</f>
        <v>0</v>
      </c>
    </row>
    <row r="38" spans="1:23" ht="11.25">
      <c r="A38" s="3" t="s">
        <v>5</v>
      </c>
      <c r="C38" s="15">
        <f t="shared" si="4"/>
        <v>20000</v>
      </c>
      <c r="D38" s="8"/>
      <c r="E38" s="87">
        <v>9000</v>
      </c>
      <c r="F38" s="8">
        <f t="shared" si="0"/>
        <v>45</v>
      </c>
      <c r="G38" s="8">
        <f t="shared" si="1"/>
        <v>0.3</v>
      </c>
      <c r="H38" s="8"/>
      <c r="I38" s="87">
        <v>9000</v>
      </c>
      <c r="J38" s="8">
        <f t="shared" si="2"/>
        <v>45</v>
      </c>
      <c r="K38" s="8">
        <f t="shared" si="3"/>
        <v>1.125</v>
      </c>
      <c r="M38" s="87">
        <v>2000</v>
      </c>
      <c r="N38" s="8">
        <f t="shared" si="5"/>
        <v>20</v>
      </c>
      <c r="O38" s="8">
        <f t="shared" si="6"/>
        <v>0.23529411764705882</v>
      </c>
      <c r="R38" s="3" t="s">
        <v>5</v>
      </c>
      <c r="T38" s="15">
        <f t="shared" si="7"/>
        <v>9000</v>
      </c>
      <c r="U38" s="8">
        <f>+'Corn-Beans'!F38</f>
        <v>45</v>
      </c>
      <c r="V38" s="15">
        <f t="shared" si="8"/>
        <v>9000</v>
      </c>
      <c r="W38" s="8">
        <f>+'Corn-Beans'!J38</f>
        <v>45</v>
      </c>
    </row>
    <row r="39" spans="3:23" ht="4.5" customHeight="1">
      <c r="C39" s="15"/>
      <c r="D39" s="8"/>
      <c r="E39" s="37"/>
      <c r="F39" s="9"/>
      <c r="G39" s="9"/>
      <c r="H39" s="9"/>
      <c r="I39" s="37"/>
      <c r="J39" s="9"/>
      <c r="K39" s="9"/>
      <c r="L39" s="1"/>
      <c r="M39" s="37"/>
      <c r="N39" s="8"/>
      <c r="O39" s="8"/>
      <c r="T39" s="15"/>
      <c r="U39" s="8"/>
      <c r="V39" s="15"/>
      <c r="W39" s="8"/>
    </row>
    <row r="40" spans="1:18" ht="15.75" customHeight="1">
      <c r="A40" s="61" t="s">
        <v>47</v>
      </c>
      <c r="B40" s="61"/>
      <c r="C40" s="62">
        <f>+E40+I40+M40</f>
        <v>97755</v>
      </c>
      <c r="D40" s="63"/>
      <c r="E40" s="62">
        <f>SUM(E19:E38)</f>
        <v>52025</v>
      </c>
      <c r="F40" s="63">
        <f>+E40/$F$8</f>
        <v>260.125</v>
      </c>
      <c r="G40" s="63">
        <f>+E40/$F$9</f>
        <v>1.7341666666666666</v>
      </c>
      <c r="H40" s="63"/>
      <c r="I40" s="62">
        <f>SUM(I19:I38)</f>
        <v>35340</v>
      </c>
      <c r="J40" s="63">
        <f>+I40/$J$8</f>
        <v>176.7</v>
      </c>
      <c r="K40" s="63">
        <f>+I40/$J$9</f>
        <v>4.4175</v>
      </c>
      <c r="L40" s="83"/>
      <c r="M40" s="62">
        <f>SUM(M19:M38)</f>
        <v>10390</v>
      </c>
      <c r="N40" s="63">
        <f t="shared" si="5"/>
        <v>103.9</v>
      </c>
      <c r="O40" s="63">
        <f t="shared" si="6"/>
        <v>1.2223529411764706</v>
      </c>
      <c r="R40" s="16"/>
    </row>
    <row r="41" spans="3:18" ht="15" customHeight="1">
      <c r="C41" s="15"/>
      <c r="D41" s="8"/>
      <c r="E41" s="15"/>
      <c r="F41" s="8"/>
      <c r="G41" s="8"/>
      <c r="H41" s="8"/>
      <c r="I41" s="15"/>
      <c r="J41" s="8"/>
      <c r="K41" s="8"/>
      <c r="R41" s="16"/>
    </row>
    <row r="42" spans="1:15" ht="13.5" customHeight="1">
      <c r="A42" s="17" t="s">
        <v>45</v>
      </c>
      <c r="C42" s="13" t="s">
        <v>14</v>
      </c>
      <c r="D42" s="13"/>
      <c r="E42" s="34"/>
      <c r="F42" s="35" t="s">
        <v>6</v>
      </c>
      <c r="G42" s="34"/>
      <c r="H42" s="13"/>
      <c r="I42" s="34"/>
      <c r="J42" s="35" t="s">
        <v>62</v>
      </c>
      <c r="K42" s="34"/>
      <c r="M42" s="34"/>
      <c r="N42" s="35" t="s">
        <v>60</v>
      </c>
      <c r="O42" s="34"/>
    </row>
    <row r="43" spans="1:15" ht="12.75">
      <c r="A43" s="70"/>
      <c r="C43" s="14" t="s">
        <v>13</v>
      </c>
      <c r="D43" s="14"/>
      <c r="E43" s="14" t="s">
        <v>13</v>
      </c>
      <c r="F43" s="14" t="s">
        <v>12</v>
      </c>
      <c r="G43" s="14" t="s">
        <v>11</v>
      </c>
      <c r="H43" s="14"/>
      <c r="I43" s="14" t="s">
        <v>13</v>
      </c>
      <c r="J43" s="14" t="s">
        <v>12</v>
      </c>
      <c r="K43" s="14" t="s">
        <v>11</v>
      </c>
      <c r="M43" s="14" t="s">
        <v>13</v>
      </c>
      <c r="N43" s="14" t="s">
        <v>12</v>
      </c>
      <c r="O43" s="14" t="s">
        <v>11</v>
      </c>
    </row>
    <row r="44" spans="1:20" ht="11.25">
      <c r="A44" s="3" t="s">
        <v>49</v>
      </c>
      <c r="C44" s="15">
        <f>+E44+I44</f>
        <v>120500</v>
      </c>
      <c r="D44" s="8"/>
      <c r="E44" s="15">
        <f>+F9*F10</f>
        <v>70500</v>
      </c>
      <c r="F44" s="15">
        <f>+E44/$F$8</f>
        <v>352.5</v>
      </c>
      <c r="G44" s="8">
        <f>+E44/$F$9</f>
        <v>2.35</v>
      </c>
      <c r="H44" s="8"/>
      <c r="I44" s="15">
        <f>+J9*J10</f>
        <v>50000</v>
      </c>
      <c r="J44" s="15">
        <f>+I44/$J$8</f>
        <v>250</v>
      </c>
      <c r="K44" s="8">
        <f>+I44/$J$9</f>
        <v>6.25</v>
      </c>
      <c r="M44" s="15">
        <f>+(N9*N10)+(N8*N11*N12)</f>
        <v>39625</v>
      </c>
      <c r="N44" s="15">
        <f>+M44/$N$8</f>
        <v>396.25</v>
      </c>
      <c r="O44" s="8">
        <f>+M44/$N$9</f>
        <v>4.661764705882353</v>
      </c>
      <c r="T44" s="18"/>
    </row>
    <row r="45" spans="1:23" ht="11.25">
      <c r="A45" s="3" t="s">
        <v>15</v>
      </c>
      <c r="C45" s="15">
        <f>+E45+I45</f>
        <v>6000</v>
      </c>
      <c r="D45" s="8"/>
      <c r="E45" s="87">
        <v>3000</v>
      </c>
      <c r="F45" s="15">
        <f>+E45/$F$8</f>
        <v>15</v>
      </c>
      <c r="G45" s="8">
        <f>+E45/$F$9</f>
        <v>0.1</v>
      </c>
      <c r="H45" s="8"/>
      <c r="I45" s="87">
        <v>3000</v>
      </c>
      <c r="J45" s="15">
        <f>+I45/$J$8</f>
        <v>15</v>
      </c>
      <c r="K45" s="8">
        <f>+I45/$J$9</f>
        <v>0.375</v>
      </c>
      <c r="M45" s="87">
        <v>600</v>
      </c>
      <c r="N45" s="15">
        <f>+M45/$N$8</f>
        <v>6</v>
      </c>
      <c r="O45" s="8">
        <f>+M45/$N$9</f>
        <v>0.07058823529411765</v>
      </c>
      <c r="R45" s="3" t="s">
        <v>15</v>
      </c>
      <c r="S45" s="1"/>
      <c r="T45" s="15">
        <f>+$U$14*U45</f>
        <v>3000</v>
      </c>
      <c r="U45" s="8">
        <f>+'Corn-Beans'!F45</f>
        <v>15</v>
      </c>
      <c r="V45" s="15">
        <f>+$U$15*W45</f>
        <v>3000</v>
      </c>
      <c r="W45" s="8">
        <f>+'Corn-Beans'!J45</f>
        <v>15</v>
      </c>
    </row>
    <row r="46" spans="1:23" ht="11.25">
      <c r="A46" s="3" t="s">
        <v>16</v>
      </c>
      <c r="C46" s="15">
        <f>+E46+I46</f>
        <v>7050</v>
      </c>
      <c r="D46" s="8"/>
      <c r="E46" s="87">
        <v>7050</v>
      </c>
      <c r="F46" s="15">
        <f>+E46/$F$8</f>
        <v>35.25</v>
      </c>
      <c r="G46" s="8">
        <f>+E46/$F$9</f>
        <v>0.235</v>
      </c>
      <c r="H46" s="8"/>
      <c r="I46" s="87">
        <v>0</v>
      </c>
      <c r="J46" s="15">
        <f>+I46/$J$8</f>
        <v>0</v>
      </c>
      <c r="K46" s="8">
        <f>+I46/$J$9</f>
        <v>0</v>
      </c>
      <c r="M46" s="87">
        <v>500</v>
      </c>
      <c r="N46" s="15">
        <f>+M46/$N$8</f>
        <v>5</v>
      </c>
      <c r="O46" s="8">
        <f>+M46/$N$9</f>
        <v>0.058823529411764705</v>
      </c>
      <c r="R46" s="3" t="s">
        <v>16</v>
      </c>
      <c r="T46" s="15">
        <f>+$U$14*U46</f>
        <v>0</v>
      </c>
      <c r="U46" s="8">
        <f>+'Corn-Beans'!F46</f>
        <v>0</v>
      </c>
      <c r="V46" s="15">
        <f>+$U$15*W46</f>
        <v>0</v>
      </c>
      <c r="W46" s="8">
        <f>+'Corn-Beans'!J46</f>
        <v>0</v>
      </c>
    </row>
    <row r="47" spans="1:23" ht="11.25">
      <c r="A47" s="3" t="s">
        <v>50</v>
      </c>
      <c r="C47" s="15">
        <f>+E47+I47</f>
        <v>0</v>
      </c>
      <c r="D47" s="8"/>
      <c r="E47" s="87">
        <v>0</v>
      </c>
      <c r="F47" s="15">
        <f>+E47/$F$8</f>
        <v>0</v>
      </c>
      <c r="G47" s="8">
        <f>+E47/$F$9</f>
        <v>0</v>
      </c>
      <c r="H47" s="8"/>
      <c r="I47" s="87">
        <v>0</v>
      </c>
      <c r="J47" s="15">
        <f>+I47/$J$8</f>
        <v>0</v>
      </c>
      <c r="K47" s="8">
        <f>+I47/$J$9</f>
        <v>0</v>
      </c>
      <c r="M47" s="87">
        <v>0</v>
      </c>
      <c r="N47" s="15">
        <f>+M47/$N$8</f>
        <v>0</v>
      </c>
      <c r="O47" s="8">
        <f>+M47/$N$9</f>
        <v>0</v>
      </c>
      <c r="R47" s="3" t="s">
        <v>50</v>
      </c>
      <c r="T47" s="15">
        <f>+$U$14*U47</f>
        <v>0</v>
      </c>
      <c r="U47" s="8">
        <f>+'Corn-Beans'!F47</f>
        <v>0</v>
      </c>
      <c r="V47" s="15">
        <f>+$U$15*W47</f>
        <v>0</v>
      </c>
      <c r="W47" s="8">
        <f>+'Corn-Beans'!J47</f>
        <v>0</v>
      </c>
    </row>
    <row r="48" spans="6:14" ht="6.75" customHeight="1">
      <c r="F48" s="15"/>
      <c r="J48" s="15"/>
      <c r="N48" s="15"/>
    </row>
    <row r="49" spans="1:17" ht="15.75" customHeight="1">
      <c r="A49" s="57" t="s">
        <v>46</v>
      </c>
      <c r="B49" s="57"/>
      <c r="C49" s="58">
        <f>+E49+I49+M49</f>
        <v>174275</v>
      </c>
      <c r="D49" s="58"/>
      <c r="E49" s="58">
        <f>+SUM(E44:E47)</f>
        <v>80550</v>
      </c>
      <c r="F49" s="58">
        <f>+SUM(F44:F47)</f>
        <v>402.75</v>
      </c>
      <c r="G49" s="60">
        <f>+SUM(G44:G47)</f>
        <v>2.685</v>
      </c>
      <c r="H49" s="58"/>
      <c r="I49" s="58">
        <f>+SUM(I44:I47)</f>
        <v>53000</v>
      </c>
      <c r="J49" s="58">
        <f>+SUM(J44:J47)</f>
        <v>265</v>
      </c>
      <c r="K49" s="60">
        <f>+SUM(K44:K47)</f>
        <v>6.625</v>
      </c>
      <c r="L49" s="58"/>
      <c r="M49" s="58">
        <f>+SUM(M44:M47)</f>
        <v>40725</v>
      </c>
      <c r="N49" s="58">
        <f>+SUM(N44:N47)</f>
        <v>407.25</v>
      </c>
      <c r="O49" s="60">
        <f>+SUM(O44:O47)</f>
        <v>4.791176470588235</v>
      </c>
      <c r="P49" s="16"/>
      <c r="Q49" s="16"/>
    </row>
    <row r="50" spans="1:17" s="1" customFormat="1" ht="14.25" customHeight="1">
      <c r="A50" s="19"/>
      <c r="B50" s="19"/>
      <c r="C50" s="20"/>
      <c r="D50" s="20"/>
      <c r="E50" s="20"/>
      <c r="F50" s="38"/>
      <c r="G50" s="38"/>
      <c r="H50" s="20"/>
      <c r="I50" s="20"/>
      <c r="J50" s="38"/>
      <c r="K50" s="38"/>
      <c r="L50" s="20"/>
      <c r="M50" s="20"/>
      <c r="N50" s="38"/>
      <c r="O50" s="38"/>
      <c r="P50" s="16"/>
      <c r="Q50" s="16"/>
    </row>
    <row r="51" spans="1:15" ht="11.25">
      <c r="A51" s="27"/>
      <c r="B51" s="27"/>
      <c r="C51" s="13" t="s">
        <v>14</v>
      </c>
      <c r="D51" s="13"/>
      <c r="E51" s="34"/>
      <c r="F51" s="35" t="s">
        <v>6</v>
      </c>
      <c r="G51" s="34"/>
      <c r="H51" s="13"/>
      <c r="I51" s="34"/>
      <c r="J51" s="35" t="s">
        <v>62</v>
      </c>
      <c r="K51" s="34"/>
      <c r="M51" s="34"/>
      <c r="N51" s="35" t="s">
        <v>60</v>
      </c>
      <c r="O51" s="34"/>
    </row>
    <row r="52" spans="3:15" ht="11.25">
      <c r="C52" s="14" t="s">
        <v>13</v>
      </c>
      <c r="D52" s="14"/>
      <c r="E52" s="14" t="s">
        <v>13</v>
      </c>
      <c r="F52" s="14" t="s">
        <v>12</v>
      </c>
      <c r="G52" s="14" t="s">
        <v>11</v>
      </c>
      <c r="H52" s="14"/>
      <c r="I52" s="14" t="s">
        <v>13</v>
      </c>
      <c r="J52" s="14" t="s">
        <v>12</v>
      </c>
      <c r="K52" s="14" t="s">
        <v>11</v>
      </c>
      <c r="M52" s="14" t="s">
        <v>13</v>
      </c>
      <c r="N52" s="14" t="s">
        <v>12</v>
      </c>
      <c r="O52" s="14" t="s">
        <v>11</v>
      </c>
    </row>
    <row r="53" spans="1:15" s="19" customFormat="1" ht="24" customHeight="1">
      <c r="A53" s="94" t="s">
        <v>68</v>
      </c>
      <c r="B53" s="94"/>
      <c r="C53" s="64">
        <f>+E53+I53+M53</f>
        <v>76520</v>
      </c>
      <c r="D53" s="64"/>
      <c r="E53" s="64">
        <f>+E49-E40</f>
        <v>28525</v>
      </c>
      <c r="F53" s="64">
        <f>+E53/$F$8</f>
        <v>142.625</v>
      </c>
      <c r="G53" s="66">
        <f>+E53/$F$9</f>
        <v>0.9508333333333333</v>
      </c>
      <c r="H53" s="64"/>
      <c r="I53" s="64">
        <f>+I49-I40</f>
        <v>17660</v>
      </c>
      <c r="J53" s="64">
        <f>+I53/$J$8</f>
        <v>88.3</v>
      </c>
      <c r="K53" s="66">
        <f>+I53/$J$9</f>
        <v>2.2075</v>
      </c>
      <c r="L53" s="64"/>
      <c r="M53" s="64">
        <f>+M49-M40</f>
        <v>30335</v>
      </c>
      <c r="N53" s="64">
        <f>+M53/$N$8</f>
        <v>303.35</v>
      </c>
      <c r="O53" s="66">
        <f>+M53/$N$9</f>
        <v>3.5688235294117647</v>
      </c>
    </row>
    <row r="54" spans="3:15" s="19" customFormat="1" ht="6.75" customHeight="1">
      <c r="C54" s="20"/>
      <c r="D54" s="20"/>
      <c r="E54" s="20"/>
      <c r="F54" s="38"/>
      <c r="G54" s="38"/>
      <c r="H54" s="20"/>
      <c r="I54" s="20"/>
      <c r="J54" s="38"/>
      <c r="K54" s="38"/>
      <c r="L54" s="20"/>
      <c r="M54" s="20"/>
      <c r="N54" s="38"/>
      <c r="O54" s="38"/>
    </row>
    <row r="55" spans="1:15" ht="11.25">
      <c r="A55" s="22" t="s">
        <v>28</v>
      </c>
      <c r="B55" s="23"/>
      <c r="C55" s="24"/>
      <c r="D55" s="25"/>
      <c r="E55" s="72">
        <f>IF(F8&gt;J8,(J8*F13*J13),(F8*F13*J13))</f>
        <v>2240.0000000000005</v>
      </c>
      <c r="F55" s="73">
        <f>+E55/$F$8</f>
        <v>11.200000000000003</v>
      </c>
      <c r="G55" s="73">
        <f>+E55/$F$9</f>
        <v>0.07466666666666669</v>
      </c>
      <c r="H55" s="73"/>
      <c r="I55" s="74">
        <f>IF(F8&gt;J8,(J8*J13*F13),(F8*J13*F13))</f>
        <v>2240</v>
      </c>
      <c r="J55" s="75">
        <f>+I55/$J$8</f>
        <v>11.2</v>
      </c>
      <c r="K55" s="75">
        <f>+I55/$J$9</f>
        <v>0.28</v>
      </c>
      <c r="L55" s="76"/>
      <c r="M55" s="77"/>
      <c r="N55" s="77"/>
      <c r="O55" s="77"/>
    </row>
    <row r="56" spans="1:15" ht="11.25">
      <c r="A56" s="27" t="s">
        <v>52</v>
      </c>
      <c r="B56" s="27"/>
      <c r="C56" s="24"/>
      <c r="D56" s="25"/>
      <c r="E56" s="72">
        <f>IF(F8&gt;J8,((J8*J14)*(G44+G46+G47)),((F8*J14)*(G44+G46+G47)))</f>
        <v>5170</v>
      </c>
      <c r="F56" s="73">
        <f>+E56/$F$8</f>
        <v>25.85</v>
      </c>
      <c r="G56" s="73">
        <f>+E56/$F$9</f>
        <v>0.17233333333333334</v>
      </c>
      <c r="H56" s="72"/>
      <c r="I56" s="74">
        <f>IF(F8&gt;J8,((J8*J14)*(G44+G46+G47)),((F8*J14)*(G44+G46+G47)))</f>
        <v>5170</v>
      </c>
      <c r="J56" s="75">
        <f>+I56/$J$8</f>
        <v>25.85</v>
      </c>
      <c r="K56" s="75">
        <f>+I56/$J$9</f>
        <v>0.64625</v>
      </c>
      <c r="L56" s="77"/>
      <c r="M56" s="77"/>
      <c r="N56" s="77"/>
      <c r="O56" s="77"/>
    </row>
    <row r="57" spans="1:15" ht="11.25">
      <c r="A57" s="27" t="s">
        <v>53</v>
      </c>
      <c r="B57" s="27"/>
      <c r="C57" s="24"/>
      <c r="D57" s="25"/>
      <c r="E57" s="72">
        <f>IF(F8&gt;N8,((N8*N14)*(G44+G46+G47)),((F8*N14)*(G44+G46+G47)))</f>
        <v>1034</v>
      </c>
      <c r="F57" s="73">
        <f>+E57/$F$8</f>
        <v>5.17</v>
      </c>
      <c r="G57" s="73">
        <f>+E57/$F$9</f>
        <v>0.034466666666666666</v>
      </c>
      <c r="H57" s="72"/>
      <c r="I57" s="78"/>
      <c r="J57" s="79"/>
      <c r="K57" s="79"/>
      <c r="L57" s="77"/>
      <c r="M57" s="74">
        <f>IF(F8&gt;N8,((N8*N14)*(G44+G46+G47)),((F8*N14)*(G44+G46+G47)))</f>
        <v>1034</v>
      </c>
      <c r="N57" s="80">
        <f>+M57/$N$8</f>
        <v>10.34</v>
      </c>
      <c r="O57" s="80">
        <f>+M57/$N$9</f>
        <v>0.12164705882352941</v>
      </c>
    </row>
    <row r="58" spans="1:15" ht="11.25">
      <c r="A58" s="27" t="s">
        <v>54</v>
      </c>
      <c r="B58" s="27"/>
      <c r="C58" s="24"/>
      <c r="D58" s="25"/>
      <c r="E58" s="74">
        <f>IF(F8&gt;J8,((J8*F15)*(K44+K46+K47)),((F8*F15)*(K44+K46+K47)))</f>
        <v>3750</v>
      </c>
      <c r="F58" s="75">
        <f>+E58/$F$8</f>
        <v>18.75</v>
      </c>
      <c r="G58" s="75">
        <f>+E58/$F$9</f>
        <v>0.125</v>
      </c>
      <c r="H58" s="72"/>
      <c r="I58" s="72">
        <f>IF(F8&gt;J8,((J8*F15)*(K44+K46+K47)),((F8*F15)*(K44+K46+K47)))</f>
        <v>3750</v>
      </c>
      <c r="J58" s="73">
        <f>+I58/$J$8</f>
        <v>18.75</v>
      </c>
      <c r="K58" s="73">
        <f>+I58/$J$9</f>
        <v>0.46875</v>
      </c>
      <c r="L58" s="77"/>
      <c r="M58" s="74"/>
      <c r="N58" s="75"/>
      <c r="O58" s="75"/>
    </row>
    <row r="59" spans="1:15" ht="11.25">
      <c r="A59" s="27" t="s">
        <v>55</v>
      </c>
      <c r="B59" s="27"/>
      <c r="C59" s="24"/>
      <c r="D59" s="25"/>
      <c r="E59" s="78"/>
      <c r="F59" s="79"/>
      <c r="G59" s="79"/>
      <c r="H59" s="72"/>
      <c r="I59" s="72">
        <f>IF(J8&gt;N8,((N8*N15)*(K44+K46+K47)),((J8*N15)*(K44+K46+K47)))</f>
        <v>2500</v>
      </c>
      <c r="J59" s="73">
        <f>+I59/$J$8</f>
        <v>12.5</v>
      </c>
      <c r="K59" s="73">
        <f>+I59/$J$9</f>
        <v>0.3125</v>
      </c>
      <c r="L59" s="77"/>
      <c r="M59" s="74">
        <f>IF(J8&gt;N8,((N8*N15)*(K44+K46+K47)),((J8*N15)*(K44+K46+K47)))</f>
        <v>2500</v>
      </c>
      <c r="N59" s="80">
        <f>+M59/$N$8</f>
        <v>25</v>
      </c>
      <c r="O59" s="80">
        <f>+M59/$N$9</f>
        <v>0.29411764705882354</v>
      </c>
    </row>
    <row r="60" spans="1:15" ht="23.25" customHeight="1">
      <c r="A60" s="95" t="s">
        <v>69</v>
      </c>
      <c r="B60" s="95"/>
      <c r="C60" s="67">
        <f>+E60+I60+M60</f>
        <v>76520</v>
      </c>
      <c r="D60" s="68"/>
      <c r="E60" s="69">
        <f>+(E53-E55-E56-E57+E58)</f>
        <v>23831</v>
      </c>
      <c r="F60" s="69">
        <f>+E60/$F$8</f>
        <v>119.155</v>
      </c>
      <c r="G60" s="68">
        <f>+E60/$F$9</f>
        <v>0.7943666666666667</v>
      </c>
      <c r="H60" s="69"/>
      <c r="I60" s="69">
        <f>+(I53+I55+I56-I58-I59)</f>
        <v>18820</v>
      </c>
      <c r="J60" s="69">
        <f>+I60/$J$8</f>
        <v>94.1</v>
      </c>
      <c r="K60" s="68">
        <f>+I60/$J$9</f>
        <v>2.3525</v>
      </c>
      <c r="L60" s="69"/>
      <c r="M60" s="69">
        <f>+(M53+M57+M59)</f>
        <v>33869</v>
      </c>
      <c r="N60" s="69">
        <f>+M60/$J$8</f>
        <v>169.345</v>
      </c>
      <c r="O60" s="68">
        <f>+M60/$J$9</f>
        <v>4.233625</v>
      </c>
    </row>
    <row r="61" spans="1:13" ht="11.25">
      <c r="A61" s="1"/>
      <c r="B61" s="1"/>
      <c r="L61" s="1"/>
      <c r="M61" s="1"/>
    </row>
    <row r="63" ht="11.25">
      <c r="E63" s="15"/>
    </row>
  </sheetData>
  <sheetProtection/>
  <mergeCells count="2">
    <mergeCell ref="A53:B53"/>
    <mergeCell ref="A60:B60"/>
  </mergeCells>
  <printOptions/>
  <pageMargins left="0.38" right="0.41" top="0.85" bottom="0.56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I15" sqref="I15"/>
    </sheetView>
  </sheetViews>
  <sheetFormatPr defaultColWidth="9.140625" defaultRowHeight="12.75"/>
  <cols>
    <col min="1" max="1" width="12.421875" style="3" bestFit="1" customWidth="1"/>
    <col min="2" max="2" width="7.140625" style="3" customWidth="1"/>
    <col min="3" max="3" width="8.7109375" style="3" customWidth="1"/>
    <col min="4" max="4" width="1.421875" style="3" customWidth="1"/>
    <col min="5" max="5" width="8.8515625" style="3" customWidth="1"/>
    <col min="6" max="6" width="6.8515625" style="3" customWidth="1"/>
    <col min="7" max="7" width="6.140625" style="3" customWidth="1"/>
    <col min="8" max="8" width="1.57421875" style="3" customWidth="1"/>
    <col min="9" max="9" width="9.140625" style="3" customWidth="1"/>
    <col min="10" max="10" width="7.140625" style="3" customWidth="1"/>
    <col min="11" max="11" width="7.00390625" style="3" customWidth="1"/>
    <col min="12" max="12" width="2.00390625" style="3" customWidth="1"/>
    <col min="13" max="13" width="8.7109375" style="3" customWidth="1"/>
    <col min="14" max="14" width="6.28125" style="3" customWidth="1"/>
    <col min="15" max="15" width="6.57421875" style="3" customWidth="1"/>
    <col min="16" max="16" width="4.28125" style="3" customWidth="1"/>
    <col min="17" max="17" width="4.7109375" style="3" hidden="1" customWidth="1"/>
    <col min="18" max="23" width="0" style="3" hidden="1" customWidth="1"/>
    <col min="24" max="16384" width="9.140625" style="3" customWidth="1"/>
  </cols>
  <sheetData>
    <row r="1" ht="12.75">
      <c r="A1" s="4" t="s">
        <v>74</v>
      </c>
    </row>
    <row r="2" spans="1:3" ht="11.25">
      <c r="A2" s="5" t="s">
        <v>18</v>
      </c>
      <c r="B2" s="5" t="s">
        <v>48</v>
      </c>
      <c r="C2" s="5"/>
    </row>
    <row r="3" spans="1:3" ht="11.25">
      <c r="A3" s="6" t="s">
        <v>72</v>
      </c>
      <c r="B3" s="5" t="s">
        <v>73</v>
      </c>
      <c r="C3" s="5"/>
    </row>
    <row r="4" spans="2:3" ht="7.5" customHeight="1">
      <c r="B4" s="6"/>
      <c r="C4" s="5"/>
    </row>
    <row r="5" spans="1:11" ht="11.25">
      <c r="A5" s="5"/>
      <c r="F5" s="5" t="s">
        <v>30</v>
      </c>
      <c r="G5" s="30"/>
      <c r="H5" s="29"/>
      <c r="I5" s="29"/>
      <c r="J5" s="30"/>
      <c r="K5" s="30"/>
    </row>
    <row r="6" spans="5:14" ht="11.25">
      <c r="E6" s="5"/>
      <c r="F6" s="32" t="s">
        <v>6</v>
      </c>
      <c r="G6" s="5"/>
      <c r="H6" s="5"/>
      <c r="I6" s="1"/>
      <c r="J6" s="32" t="s">
        <v>62</v>
      </c>
      <c r="N6" s="32" t="s">
        <v>61</v>
      </c>
    </row>
    <row r="7" spans="5:15" ht="11.25">
      <c r="E7" s="5" t="s">
        <v>7</v>
      </c>
      <c r="F7" s="96">
        <v>203</v>
      </c>
      <c r="G7" s="3" t="s">
        <v>25</v>
      </c>
      <c r="I7" s="1"/>
      <c r="J7" s="96">
        <v>55.5</v>
      </c>
      <c r="K7" s="3" t="s">
        <v>25</v>
      </c>
      <c r="N7" s="96">
        <v>62</v>
      </c>
      <c r="O7" s="3" t="s">
        <v>25</v>
      </c>
    </row>
    <row r="8" spans="5:14" ht="11.25">
      <c r="E8" s="5" t="s">
        <v>9</v>
      </c>
      <c r="F8" s="84">
        <v>200</v>
      </c>
      <c r="I8" s="1"/>
      <c r="J8" s="84">
        <v>200</v>
      </c>
      <c r="L8" s="3" t="s">
        <v>20</v>
      </c>
      <c r="N8" s="84">
        <v>100</v>
      </c>
    </row>
    <row r="9" spans="5:14" ht="11.25">
      <c r="E9" s="5" t="s">
        <v>10</v>
      </c>
      <c r="F9" s="3">
        <f>+F7*F8</f>
        <v>40600</v>
      </c>
      <c r="I9" s="1"/>
      <c r="J9" s="1">
        <f>+J7*J8</f>
        <v>11100</v>
      </c>
      <c r="N9" s="1">
        <f>+N7*N8</f>
        <v>6200</v>
      </c>
    </row>
    <row r="10" spans="5:14" ht="11.25">
      <c r="E10" s="5" t="s">
        <v>8</v>
      </c>
      <c r="F10" s="97">
        <v>2.04</v>
      </c>
      <c r="G10" s="8"/>
      <c r="H10" s="8"/>
      <c r="I10" s="9"/>
      <c r="J10" s="97">
        <v>5.32</v>
      </c>
      <c r="N10" s="97">
        <v>2.67</v>
      </c>
    </row>
    <row r="11" spans="5:14" ht="11.25">
      <c r="E11" s="5"/>
      <c r="F11" s="9"/>
      <c r="G11" s="8"/>
      <c r="H11" s="8"/>
      <c r="I11" s="9"/>
      <c r="J11" s="9"/>
      <c r="L11" s="6" t="s">
        <v>58</v>
      </c>
      <c r="N11" s="86">
        <v>80</v>
      </c>
    </row>
    <row r="12" spans="5:14" ht="11.25">
      <c r="E12" s="5"/>
      <c r="F12" s="9"/>
      <c r="G12" s="8"/>
      <c r="H12" s="8"/>
      <c r="I12" s="9"/>
      <c r="J12" s="9"/>
      <c r="L12" s="6" t="s">
        <v>29</v>
      </c>
      <c r="N12" s="97">
        <v>2.44</v>
      </c>
    </row>
    <row r="13" spans="2:19" ht="11.25">
      <c r="B13" s="6" t="s">
        <v>51</v>
      </c>
      <c r="E13" s="5" t="s">
        <v>23</v>
      </c>
      <c r="F13" s="97">
        <v>0.41</v>
      </c>
      <c r="G13" s="10" t="s">
        <v>26</v>
      </c>
      <c r="H13" s="11" t="s">
        <v>24</v>
      </c>
      <c r="I13" s="9"/>
      <c r="J13" s="84">
        <v>20</v>
      </c>
      <c r="K13" s="3" t="s">
        <v>26</v>
      </c>
      <c r="N13" s="1"/>
      <c r="S13" s="6" t="s">
        <v>43</v>
      </c>
    </row>
    <row r="14" spans="1:23" ht="11.25">
      <c r="A14" s="82"/>
      <c r="E14" s="13" t="s">
        <v>71</v>
      </c>
      <c r="F14" s="2"/>
      <c r="G14" s="8"/>
      <c r="H14" s="8"/>
      <c r="I14" s="9"/>
      <c r="J14" s="96">
        <v>27</v>
      </c>
      <c r="K14" s="3" t="s">
        <v>25</v>
      </c>
      <c r="N14" s="84">
        <v>4</v>
      </c>
      <c r="O14" s="3" t="s">
        <v>25</v>
      </c>
      <c r="S14" s="6" t="s">
        <v>42</v>
      </c>
      <c r="T14" s="6"/>
      <c r="U14" s="31">
        <v>200</v>
      </c>
      <c r="V14" s="6"/>
      <c r="W14" s="6"/>
    </row>
    <row r="15" spans="1:23" ht="11.25">
      <c r="A15" s="6"/>
      <c r="E15" s="13" t="s">
        <v>70</v>
      </c>
      <c r="F15" s="98">
        <v>6.5</v>
      </c>
      <c r="G15" s="8" t="s">
        <v>25</v>
      </c>
      <c r="H15" s="8"/>
      <c r="I15" s="9"/>
      <c r="J15" s="1"/>
      <c r="N15" s="84">
        <v>4</v>
      </c>
      <c r="O15" s="3" t="s">
        <v>25</v>
      </c>
      <c r="S15" s="6" t="s">
        <v>63</v>
      </c>
      <c r="T15" s="6"/>
      <c r="U15" s="31">
        <v>200</v>
      </c>
      <c r="V15" s="6"/>
      <c r="W15" s="6"/>
    </row>
    <row r="16" spans="5:23" ht="11.25">
      <c r="E16" s="6"/>
      <c r="I16" s="1"/>
      <c r="M16" s="1"/>
      <c r="N16" s="1"/>
      <c r="S16" s="6"/>
      <c r="T16" s="6"/>
      <c r="U16" s="6"/>
      <c r="V16" s="6"/>
      <c r="W16" s="6"/>
    </row>
    <row r="17" spans="1:23" ht="13.5" customHeight="1">
      <c r="A17" s="12" t="s">
        <v>44</v>
      </c>
      <c r="C17" s="13" t="s">
        <v>14</v>
      </c>
      <c r="D17" s="13"/>
      <c r="E17" s="34"/>
      <c r="F17" s="35" t="s">
        <v>6</v>
      </c>
      <c r="G17" s="34"/>
      <c r="H17" s="13"/>
      <c r="I17" s="34"/>
      <c r="J17" s="35" t="s">
        <v>62</v>
      </c>
      <c r="K17" s="34"/>
      <c r="M17" s="34"/>
      <c r="N17" s="35" t="s">
        <v>60</v>
      </c>
      <c r="O17" s="34"/>
      <c r="S17" s="6"/>
      <c r="T17" s="6" t="s">
        <v>6</v>
      </c>
      <c r="U17" s="6" t="s">
        <v>6</v>
      </c>
      <c r="V17" s="6" t="s">
        <v>62</v>
      </c>
      <c r="W17" s="6" t="s">
        <v>62</v>
      </c>
    </row>
    <row r="18" spans="1:23" ht="11.25">
      <c r="A18" s="7" t="s">
        <v>19</v>
      </c>
      <c r="C18" s="14" t="s">
        <v>13</v>
      </c>
      <c r="D18" s="14"/>
      <c r="E18" s="14" t="s">
        <v>13</v>
      </c>
      <c r="F18" s="14" t="s">
        <v>12</v>
      </c>
      <c r="G18" s="14" t="s">
        <v>11</v>
      </c>
      <c r="H18" s="14"/>
      <c r="I18" s="14" t="s">
        <v>13</v>
      </c>
      <c r="J18" s="14" t="s">
        <v>12</v>
      </c>
      <c r="K18" s="14" t="s">
        <v>11</v>
      </c>
      <c r="M18" s="14" t="s">
        <v>13</v>
      </c>
      <c r="N18" s="14" t="s">
        <v>12</v>
      </c>
      <c r="O18" s="14" t="s">
        <v>11</v>
      </c>
      <c r="R18" s="7" t="s">
        <v>19</v>
      </c>
      <c r="S18" s="6"/>
      <c r="T18" s="6" t="s">
        <v>13</v>
      </c>
      <c r="U18" s="6" t="s">
        <v>59</v>
      </c>
      <c r="V18" s="6" t="s">
        <v>13</v>
      </c>
      <c r="W18" s="6" t="s">
        <v>59</v>
      </c>
    </row>
    <row r="19" spans="1:23" ht="11.25">
      <c r="A19" s="3" t="s">
        <v>34</v>
      </c>
      <c r="C19" s="15">
        <f>+E19+I19+M19</f>
        <v>22480</v>
      </c>
      <c r="D19" s="8"/>
      <c r="E19" s="99">
        <v>9000</v>
      </c>
      <c r="F19" s="100">
        <f aca="true" t="shared" si="0" ref="F19:F38">+E19/$F$8</f>
        <v>45</v>
      </c>
      <c r="G19" s="100">
        <f aca="true" t="shared" si="1" ref="G19:G38">+E19/$F$9</f>
        <v>0.22167487684729065</v>
      </c>
      <c r="H19" s="8"/>
      <c r="I19" s="99">
        <v>10240</v>
      </c>
      <c r="J19" s="100">
        <f aca="true" t="shared" si="2" ref="J19:J38">+I19/$J$8</f>
        <v>51.2</v>
      </c>
      <c r="K19" s="100">
        <f aca="true" t="shared" si="3" ref="K19:K38">+I19/$J$9</f>
        <v>0.9225225225225225</v>
      </c>
      <c r="M19" s="99">
        <v>3240</v>
      </c>
      <c r="N19" s="100">
        <f>+M19/$N$8</f>
        <v>32.4</v>
      </c>
      <c r="O19" s="100">
        <f>+M19/$N$9</f>
        <v>0.5225806451612903</v>
      </c>
      <c r="R19" s="3" t="s">
        <v>34</v>
      </c>
      <c r="T19" s="15">
        <f>+$U$14*U19</f>
        <v>6000</v>
      </c>
      <c r="U19" s="8">
        <f>+'[1]Corn-Beans'!F19</f>
        <v>30</v>
      </c>
      <c r="V19" s="15">
        <f>+$U$15*W19</f>
        <v>5500</v>
      </c>
      <c r="W19" s="8">
        <f>+'[1]Corn-Beans'!J19</f>
        <v>27.5</v>
      </c>
    </row>
    <row r="20" spans="1:23" ht="11.25">
      <c r="A20" s="3" t="s">
        <v>35</v>
      </c>
      <c r="C20" s="15">
        <f aca="true" t="shared" si="4" ref="C20:C38">+E20+I20+M20</f>
        <v>312</v>
      </c>
      <c r="D20" s="8"/>
      <c r="E20" s="87">
        <v>0</v>
      </c>
      <c r="F20" s="8">
        <f t="shared" si="0"/>
        <v>0</v>
      </c>
      <c r="G20" s="8">
        <f t="shared" si="1"/>
        <v>0</v>
      </c>
      <c r="H20" s="8"/>
      <c r="I20" s="99">
        <v>312</v>
      </c>
      <c r="J20" s="100">
        <f t="shared" si="2"/>
        <v>1.56</v>
      </c>
      <c r="K20" s="100">
        <f t="shared" si="3"/>
        <v>0.02810810810810811</v>
      </c>
      <c r="M20" s="87">
        <v>0</v>
      </c>
      <c r="N20" s="8">
        <f aca="true" t="shared" si="5" ref="N20:N40">+M20/$N$8</f>
        <v>0</v>
      </c>
      <c r="O20" s="8">
        <f aca="true" t="shared" si="6" ref="O20:O40">+M20/$N$9</f>
        <v>0</v>
      </c>
      <c r="R20" s="3" t="s">
        <v>35</v>
      </c>
      <c r="T20" s="15">
        <f aca="true" t="shared" si="7" ref="T20:T38">+$U$14*U20</f>
        <v>25</v>
      </c>
      <c r="U20" s="8">
        <f>+'[1]Corn-Beans'!F20</f>
        <v>0.125</v>
      </c>
      <c r="V20" s="15">
        <f aca="true" t="shared" si="8" ref="V20:V38">+$U$15*W20</f>
        <v>250</v>
      </c>
      <c r="W20" s="8">
        <f>+'[1]Corn-Beans'!J20</f>
        <v>1.25</v>
      </c>
    </row>
    <row r="21" spans="1:23" ht="11.25">
      <c r="A21" s="3" t="s">
        <v>36</v>
      </c>
      <c r="C21" s="15">
        <f t="shared" si="4"/>
        <v>0</v>
      </c>
      <c r="D21" s="8"/>
      <c r="E21" s="87">
        <v>0</v>
      </c>
      <c r="F21" s="8">
        <f t="shared" si="0"/>
        <v>0</v>
      </c>
      <c r="G21" s="8">
        <f t="shared" si="1"/>
        <v>0</v>
      </c>
      <c r="H21" s="8"/>
      <c r="I21" s="87">
        <v>0</v>
      </c>
      <c r="J21" s="8">
        <f t="shared" si="2"/>
        <v>0</v>
      </c>
      <c r="K21" s="8">
        <f t="shared" si="3"/>
        <v>0</v>
      </c>
      <c r="M21" s="87">
        <v>0</v>
      </c>
      <c r="N21" s="8">
        <f t="shared" si="5"/>
        <v>0</v>
      </c>
      <c r="O21" s="8">
        <f t="shared" si="6"/>
        <v>0</v>
      </c>
      <c r="R21" s="3" t="s">
        <v>36</v>
      </c>
      <c r="T21" s="15">
        <f t="shared" si="7"/>
        <v>0</v>
      </c>
      <c r="U21" s="8">
        <f>+'[1]Corn-Beans'!F21</f>
        <v>0</v>
      </c>
      <c r="V21" s="15">
        <f t="shared" si="8"/>
        <v>0</v>
      </c>
      <c r="W21" s="8">
        <f>+'[1]Corn-Beans'!J21</f>
        <v>0</v>
      </c>
    </row>
    <row r="22" spans="1:23" ht="11.25">
      <c r="A22" s="3" t="s">
        <v>38</v>
      </c>
      <c r="C22" s="15">
        <f t="shared" si="4"/>
        <v>14532</v>
      </c>
      <c r="D22" s="8"/>
      <c r="E22" s="99">
        <v>3608</v>
      </c>
      <c r="F22" s="100">
        <f t="shared" si="0"/>
        <v>18.04</v>
      </c>
      <c r="G22" s="100">
        <f t="shared" si="1"/>
        <v>0.08886699507389162</v>
      </c>
      <c r="H22" s="8"/>
      <c r="I22" s="99">
        <v>6724</v>
      </c>
      <c r="J22" s="100">
        <f t="shared" si="2"/>
        <v>33.62</v>
      </c>
      <c r="K22" s="100">
        <f t="shared" si="3"/>
        <v>0.6057657657657658</v>
      </c>
      <c r="M22" s="99">
        <v>4200</v>
      </c>
      <c r="N22" s="100">
        <f t="shared" si="5"/>
        <v>42</v>
      </c>
      <c r="O22" s="100">
        <f t="shared" si="6"/>
        <v>0.6774193548387096</v>
      </c>
      <c r="R22" s="3" t="s">
        <v>38</v>
      </c>
      <c r="T22" s="15">
        <f t="shared" si="7"/>
        <v>3000</v>
      </c>
      <c r="U22" s="8">
        <f>+'[1]Corn-Beans'!F22</f>
        <v>15</v>
      </c>
      <c r="V22" s="15">
        <f t="shared" si="8"/>
        <v>2400</v>
      </c>
      <c r="W22" s="8">
        <f>+'[1]Corn-Beans'!J22</f>
        <v>12</v>
      </c>
    </row>
    <row r="23" spans="1:23" ht="11.25">
      <c r="A23" s="3" t="s">
        <v>37</v>
      </c>
      <c r="C23" s="15">
        <f t="shared" si="4"/>
        <v>8964</v>
      </c>
      <c r="D23" s="8"/>
      <c r="E23" s="99">
        <v>6804</v>
      </c>
      <c r="F23" s="100">
        <f t="shared" si="0"/>
        <v>34.02</v>
      </c>
      <c r="G23" s="100">
        <f t="shared" si="1"/>
        <v>0.16758620689655174</v>
      </c>
      <c r="H23" s="8"/>
      <c r="I23" s="87">
        <v>0</v>
      </c>
      <c r="J23" s="8">
        <f t="shared" si="2"/>
        <v>0</v>
      </c>
      <c r="K23" s="8">
        <f t="shared" si="3"/>
        <v>0</v>
      </c>
      <c r="M23" s="99">
        <v>2160</v>
      </c>
      <c r="N23" s="100">
        <f t="shared" si="5"/>
        <v>21.6</v>
      </c>
      <c r="O23" s="100">
        <f t="shared" si="6"/>
        <v>0.34838709677419355</v>
      </c>
      <c r="R23" s="3" t="s">
        <v>37</v>
      </c>
      <c r="T23" s="15">
        <f t="shared" si="7"/>
        <v>9000</v>
      </c>
      <c r="U23" s="8">
        <f>+'[1]Corn-Beans'!F23</f>
        <v>45</v>
      </c>
      <c r="V23" s="15">
        <f t="shared" si="8"/>
        <v>0</v>
      </c>
      <c r="W23" s="8">
        <f>+'[1]Corn-Beans'!J23</f>
        <v>0</v>
      </c>
    </row>
    <row r="24" spans="1:23" ht="11.25">
      <c r="A24" s="3" t="s">
        <v>0</v>
      </c>
      <c r="C24" s="15">
        <f t="shared" si="4"/>
        <v>4800</v>
      </c>
      <c r="D24" s="8"/>
      <c r="E24" s="99">
        <v>4800</v>
      </c>
      <c r="F24" s="100">
        <f t="shared" si="0"/>
        <v>24</v>
      </c>
      <c r="G24" s="100">
        <f t="shared" si="1"/>
        <v>0.11822660098522167</v>
      </c>
      <c r="H24" s="8"/>
      <c r="I24" s="87">
        <v>0</v>
      </c>
      <c r="J24" s="8">
        <f t="shared" si="2"/>
        <v>0</v>
      </c>
      <c r="K24" s="8">
        <f t="shared" si="3"/>
        <v>0</v>
      </c>
      <c r="M24" s="87">
        <v>0</v>
      </c>
      <c r="N24" s="8">
        <f t="shared" si="5"/>
        <v>0</v>
      </c>
      <c r="O24" s="8">
        <f t="shared" si="6"/>
        <v>0</v>
      </c>
      <c r="R24" s="3" t="s">
        <v>0</v>
      </c>
      <c r="T24" s="15">
        <f t="shared" si="7"/>
        <v>1250</v>
      </c>
      <c r="U24" s="8">
        <f>+'[1]Corn-Beans'!F24</f>
        <v>6.25</v>
      </c>
      <c r="V24" s="15">
        <f t="shared" si="8"/>
        <v>0</v>
      </c>
      <c r="W24" s="8">
        <f>+'[1]Corn-Beans'!J24</f>
        <v>0</v>
      </c>
    </row>
    <row r="25" spans="1:23" ht="11.25">
      <c r="A25" s="3" t="s">
        <v>31</v>
      </c>
      <c r="C25" s="15">
        <f t="shared" si="4"/>
        <v>7234</v>
      </c>
      <c r="D25" s="8"/>
      <c r="E25" s="99">
        <v>5722</v>
      </c>
      <c r="F25" s="100">
        <f t="shared" si="0"/>
        <v>28.61</v>
      </c>
      <c r="G25" s="100">
        <f t="shared" si="1"/>
        <v>0.140935960591133</v>
      </c>
      <c r="H25" s="8"/>
      <c r="I25" s="99">
        <v>1512</v>
      </c>
      <c r="J25" s="100">
        <f t="shared" si="2"/>
        <v>7.56</v>
      </c>
      <c r="K25" s="100">
        <f t="shared" si="3"/>
        <v>0.1362162162162162</v>
      </c>
      <c r="M25" s="99">
        <v>0</v>
      </c>
      <c r="N25" s="100">
        <f t="shared" si="5"/>
        <v>0</v>
      </c>
      <c r="O25" s="100">
        <f t="shared" si="6"/>
        <v>0</v>
      </c>
      <c r="R25" s="3" t="s">
        <v>31</v>
      </c>
      <c r="T25" s="15">
        <f t="shared" si="7"/>
        <v>1750</v>
      </c>
      <c r="U25" s="8">
        <f>+'[1]Corn-Beans'!F25</f>
        <v>8.75</v>
      </c>
      <c r="V25" s="15">
        <f t="shared" si="8"/>
        <v>1500</v>
      </c>
      <c r="W25" s="8">
        <f>+'[1]Corn-Beans'!J25</f>
        <v>7.5</v>
      </c>
    </row>
    <row r="26" spans="1:23" ht="11.25">
      <c r="A26" s="3" t="s">
        <v>32</v>
      </c>
      <c r="C26" s="15">
        <f t="shared" si="4"/>
        <v>0</v>
      </c>
      <c r="D26" s="8"/>
      <c r="E26" s="87">
        <v>0</v>
      </c>
      <c r="F26" s="8">
        <f t="shared" si="0"/>
        <v>0</v>
      </c>
      <c r="G26" s="8">
        <f t="shared" si="1"/>
        <v>0</v>
      </c>
      <c r="H26" s="8"/>
      <c r="I26" s="99">
        <v>0</v>
      </c>
      <c r="J26" s="100">
        <f t="shared" si="2"/>
        <v>0</v>
      </c>
      <c r="K26" s="100">
        <f t="shared" si="3"/>
        <v>0</v>
      </c>
      <c r="M26" s="87">
        <v>0</v>
      </c>
      <c r="N26" s="8">
        <f t="shared" si="5"/>
        <v>0</v>
      </c>
      <c r="O26" s="8">
        <f t="shared" si="6"/>
        <v>0</v>
      </c>
      <c r="R26" s="3" t="s">
        <v>32</v>
      </c>
      <c r="T26" s="15">
        <f t="shared" si="7"/>
        <v>0</v>
      </c>
      <c r="U26" s="8">
        <f>+'[1]Corn-Beans'!F26</f>
        <v>0</v>
      </c>
      <c r="V26" s="15">
        <f t="shared" si="8"/>
        <v>1000</v>
      </c>
      <c r="W26" s="8">
        <f>+'[1]Corn-Beans'!J26</f>
        <v>5</v>
      </c>
    </row>
    <row r="27" spans="1:23" ht="11.25">
      <c r="A27" s="3" t="s">
        <v>33</v>
      </c>
      <c r="C27" s="15">
        <f t="shared" si="4"/>
        <v>0</v>
      </c>
      <c r="D27" s="8"/>
      <c r="E27" s="87">
        <v>0</v>
      </c>
      <c r="F27" s="8">
        <f t="shared" si="0"/>
        <v>0</v>
      </c>
      <c r="G27" s="8">
        <f t="shared" si="1"/>
        <v>0</v>
      </c>
      <c r="H27" s="8"/>
      <c r="I27" s="99">
        <v>0</v>
      </c>
      <c r="J27" s="100">
        <f t="shared" si="2"/>
        <v>0</v>
      </c>
      <c r="K27" s="100">
        <f t="shared" si="3"/>
        <v>0</v>
      </c>
      <c r="M27" s="87">
        <v>0</v>
      </c>
      <c r="N27" s="8">
        <f t="shared" si="5"/>
        <v>0</v>
      </c>
      <c r="O27" s="8">
        <f t="shared" si="6"/>
        <v>0</v>
      </c>
      <c r="R27" s="3" t="s">
        <v>33</v>
      </c>
      <c r="T27" s="15">
        <f t="shared" si="7"/>
        <v>0</v>
      </c>
      <c r="U27" s="8">
        <f>+'[1]Corn-Beans'!F27</f>
        <v>0</v>
      </c>
      <c r="V27" s="15">
        <f t="shared" si="8"/>
        <v>1000</v>
      </c>
      <c r="W27" s="8">
        <f>+'[1]Corn-Beans'!J27</f>
        <v>5</v>
      </c>
    </row>
    <row r="28" spans="1:23" ht="11.25">
      <c r="A28" s="3" t="s">
        <v>4</v>
      </c>
      <c r="C28" s="15">
        <f t="shared" si="4"/>
        <v>0</v>
      </c>
      <c r="D28" s="8"/>
      <c r="E28" s="99">
        <v>0</v>
      </c>
      <c r="F28" s="100">
        <f t="shared" si="0"/>
        <v>0</v>
      </c>
      <c r="G28" s="100">
        <f t="shared" si="1"/>
        <v>0</v>
      </c>
      <c r="H28" s="8"/>
      <c r="I28" s="99">
        <v>0</v>
      </c>
      <c r="J28" s="100">
        <f t="shared" si="2"/>
        <v>0</v>
      </c>
      <c r="K28" s="100">
        <f t="shared" si="3"/>
        <v>0</v>
      </c>
      <c r="M28" s="99">
        <v>0</v>
      </c>
      <c r="N28" s="100">
        <f t="shared" si="5"/>
        <v>0</v>
      </c>
      <c r="O28" s="100">
        <f t="shared" si="6"/>
        <v>0</v>
      </c>
      <c r="R28" s="3" t="s">
        <v>4</v>
      </c>
      <c r="T28" s="15">
        <f t="shared" si="7"/>
        <v>1000</v>
      </c>
      <c r="U28" s="8">
        <f>+'[1]Corn-Beans'!F28</f>
        <v>5</v>
      </c>
      <c r="V28" s="15">
        <f t="shared" si="8"/>
        <v>500</v>
      </c>
      <c r="W28" s="8">
        <f>+'[1]Corn-Beans'!J28</f>
        <v>2.5</v>
      </c>
    </row>
    <row r="29" spans="1:23" ht="11.25">
      <c r="A29" s="3" t="s">
        <v>2</v>
      </c>
      <c r="C29" s="15">
        <f t="shared" si="4"/>
        <v>3996</v>
      </c>
      <c r="D29" s="8"/>
      <c r="E29" s="99">
        <v>1652</v>
      </c>
      <c r="F29" s="100">
        <f t="shared" si="0"/>
        <v>8.26</v>
      </c>
      <c r="G29" s="100">
        <f t="shared" si="1"/>
        <v>0.04068965517241379</v>
      </c>
      <c r="H29" s="8"/>
      <c r="I29" s="99">
        <v>1460</v>
      </c>
      <c r="J29" s="100">
        <f t="shared" si="2"/>
        <v>7.3</v>
      </c>
      <c r="K29" s="100">
        <f t="shared" si="3"/>
        <v>0.13153153153153152</v>
      </c>
      <c r="M29" s="99">
        <v>884</v>
      </c>
      <c r="N29" s="100">
        <f t="shared" si="5"/>
        <v>8.84</v>
      </c>
      <c r="O29" s="100">
        <f t="shared" si="6"/>
        <v>0.14258064516129032</v>
      </c>
      <c r="R29" s="3" t="s">
        <v>2</v>
      </c>
      <c r="T29" s="15">
        <f t="shared" si="7"/>
        <v>2000</v>
      </c>
      <c r="U29" s="8">
        <f>+'[1]Corn-Beans'!F29</f>
        <v>10</v>
      </c>
      <c r="V29" s="15">
        <f t="shared" si="8"/>
        <v>1500</v>
      </c>
      <c r="W29" s="8">
        <f>+'[1]Corn-Beans'!J29</f>
        <v>7.5</v>
      </c>
    </row>
    <row r="30" spans="1:23" ht="11.25">
      <c r="A30" s="3" t="s">
        <v>1</v>
      </c>
      <c r="C30" s="15">
        <f t="shared" si="4"/>
        <v>12354</v>
      </c>
      <c r="D30" s="8"/>
      <c r="E30" s="99">
        <v>4462</v>
      </c>
      <c r="F30" s="100">
        <f t="shared" si="0"/>
        <v>22.31</v>
      </c>
      <c r="G30" s="100">
        <f t="shared" si="1"/>
        <v>0.10990147783251232</v>
      </c>
      <c r="H30" s="8"/>
      <c r="I30" s="99">
        <v>5148</v>
      </c>
      <c r="J30" s="100">
        <f t="shared" si="2"/>
        <v>25.74</v>
      </c>
      <c r="K30" s="100">
        <f t="shared" si="3"/>
        <v>0.46378378378378377</v>
      </c>
      <c r="M30" s="99">
        <v>2744</v>
      </c>
      <c r="N30" s="100">
        <f t="shared" si="5"/>
        <v>27.44</v>
      </c>
      <c r="O30" s="100">
        <f t="shared" si="6"/>
        <v>0.4425806451612903</v>
      </c>
      <c r="R30" s="3" t="s">
        <v>1</v>
      </c>
      <c r="T30" s="15">
        <f t="shared" si="7"/>
        <v>2500</v>
      </c>
      <c r="U30" s="8">
        <f>+'[1]Corn-Beans'!F30</f>
        <v>12.5</v>
      </c>
      <c r="V30" s="15">
        <f t="shared" si="8"/>
        <v>1500</v>
      </c>
      <c r="W30" s="8">
        <f>+'[1]Corn-Beans'!J30</f>
        <v>7.5</v>
      </c>
    </row>
    <row r="31" spans="1:23" ht="11.25">
      <c r="A31" s="3" t="s">
        <v>40</v>
      </c>
      <c r="C31" s="15">
        <f t="shared" si="4"/>
        <v>8302</v>
      </c>
      <c r="D31" s="8"/>
      <c r="E31" s="99">
        <v>8264</v>
      </c>
      <c r="F31" s="100">
        <f t="shared" si="0"/>
        <v>41.32</v>
      </c>
      <c r="G31" s="100">
        <f t="shared" si="1"/>
        <v>0.20354679802955666</v>
      </c>
      <c r="H31" s="8"/>
      <c r="I31" s="99">
        <v>20</v>
      </c>
      <c r="J31" s="100">
        <f t="shared" si="2"/>
        <v>0.1</v>
      </c>
      <c r="K31" s="100">
        <f t="shared" si="3"/>
        <v>0.0018018018018018018</v>
      </c>
      <c r="M31" s="99">
        <v>18</v>
      </c>
      <c r="N31" s="100">
        <f t="shared" si="5"/>
        <v>0.18</v>
      </c>
      <c r="O31" s="100">
        <f t="shared" si="6"/>
        <v>0.002903225806451613</v>
      </c>
      <c r="R31" s="3" t="s">
        <v>40</v>
      </c>
      <c r="T31" s="15">
        <f t="shared" si="7"/>
        <v>2000</v>
      </c>
      <c r="U31" s="8">
        <f>+'[1]Corn-Beans'!F31</f>
        <v>10</v>
      </c>
      <c r="V31" s="15">
        <f t="shared" si="8"/>
        <v>250</v>
      </c>
      <c r="W31" s="8">
        <f>+'[1]Corn-Beans'!J31</f>
        <v>1.25</v>
      </c>
    </row>
    <row r="32" spans="1:23" ht="11.25">
      <c r="A32" s="3" t="s">
        <v>41</v>
      </c>
      <c r="C32" s="15">
        <f t="shared" si="4"/>
        <v>1650</v>
      </c>
      <c r="D32" s="8"/>
      <c r="E32" s="99">
        <v>660</v>
      </c>
      <c r="F32" s="100">
        <f t="shared" si="0"/>
        <v>3.3</v>
      </c>
      <c r="G32" s="100">
        <f t="shared" si="1"/>
        <v>0.01625615763546798</v>
      </c>
      <c r="H32" s="8"/>
      <c r="I32" s="99">
        <v>660</v>
      </c>
      <c r="J32" s="100">
        <f t="shared" si="2"/>
        <v>3.3</v>
      </c>
      <c r="K32" s="100">
        <f t="shared" si="3"/>
        <v>0.05945945945945946</v>
      </c>
      <c r="M32" s="99">
        <v>330</v>
      </c>
      <c r="N32" s="100">
        <f t="shared" si="5"/>
        <v>3.3</v>
      </c>
      <c r="O32" s="100">
        <f t="shared" si="6"/>
        <v>0.0532258064516129</v>
      </c>
      <c r="R32" s="3" t="s">
        <v>41</v>
      </c>
      <c r="T32" s="15">
        <f t="shared" si="7"/>
        <v>7250</v>
      </c>
      <c r="U32" s="8">
        <f>+'[1]Corn-Beans'!F32</f>
        <v>36.25</v>
      </c>
      <c r="V32" s="15">
        <f t="shared" si="8"/>
        <v>7250</v>
      </c>
      <c r="W32" s="8">
        <f>+'[1]Corn-Beans'!J32</f>
        <v>36.25</v>
      </c>
    </row>
    <row r="33" spans="1:23" ht="11.25">
      <c r="A33" s="3" t="s">
        <v>22</v>
      </c>
      <c r="C33" s="15">
        <f t="shared" si="4"/>
        <v>2356</v>
      </c>
      <c r="D33" s="8"/>
      <c r="E33" s="99">
        <v>1120</v>
      </c>
      <c r="F33" s="100">
        <f t="shared" si="0"/>
        <v>5.6</v>
      </c>
      <c r="G33" s="100">
        <f t="shared" si="1"/>
        <v>0.027586206896551724</v>
      </c>
      <c r="H33" s="8"/>
      <c r="I33" s="99">
        <v>742</v>
      </c>
      <c r="J33" s="100">
        <f t="shared" si="2"/>
        <v>3.71</v>
      </c>
      <c r="K33" s="100">
        <f t="shared" si="3"/>
        <v>0.06684684684684684</v>
      </c>
      <c r="M33" s="99">
        <v>494</v>
      </c>
      <c r="N33" s="100">
        <f t="shared" si="5"/>
        <v>4.94</v>
      </c>
      <c r="O33" s="100">
        <f t="shared" si="6"/>
        <v>0.07967741935483871</v>
      </c>
      <c r="R33" s="3" t="s">
        <v>22</v>
      </c>
      <c r="T33" s="15">
        <f t="shared" si="7"/>
        <v>4000</v>
      </c>
      <c r="U33" s="8">
        <f>+'[1]Corn-Beans'!F33</f>
        <v>20</v>
      </c>
      <c r="V33" s="15">
        <f t="shared" si="8"/>
        <v>2640</v>
      </c>
      <c r="W33" s="8">
        <f>+'[1]Corn-Beans'!J33</f>
        <v>13.2</v>
      </c>
    </row>
    <row r="34" spans="1:23" ht="11.25">
      <c r="A34" s="3" t="s">
        <v>3</v>
      </c>
      <c r="C34" s="15">
        <f t="shared" si="4"/>
        <v>0</v>
      </c>
      <c r="D34" s="8"/>
      <c r="E34" s="99">
        <v>0</v>
      </c>
      <c r="F34" s="100">
        <f t="shared" si="0"/>
        <v>0</v>
      </c>
      <c r="G34" s="100">
        <f t="shared" si="1"/>
        <v>0</v>
      </c>
      <c r="H34" s="8"/>
      <c r="I34" s="99">
        <v>0</v>
      </c>
      <c r="J34" s="100">
        <f t="shared" si="2"/>
        <v>0</v>
      </c>
      <c r="K34" s="100">
        <f t="shared" si="3"/>
        <v>0</v>
      </c>
      <c r="M34" s="99">
        <v>0</v>
      </c>
      <c r="N34" s="100">
        <f t="shared" si="5"/>
        <v>0</v>
      </c>
      <c r="O34" s="100">
        <f t="shared" si="6"/>
        <v>0</v>
      </c>
      <c r="R34" s="3" t="s">
        <v>3</v>
      </c>
      <c r="T34" s="15">
        <f t="shared" si="7"/>
        <v>3250</v>
      </c>
      <c r="U34" s="8">
        <f>+'[1]Corn-Beans'!F34</f>
        <v>16.25</v>
      </c>
      <c r="V34" s="15">
        <f t="shared" si="8"/>
        <v>1050</v>
      </c>
      <c r="W34" s="8">
        <f>+'[1]Corn-Beans'!J34</f>
        <v>5.25</v>
      </c>
    </row>
    <row r="35" spans="1:23" ht="11.25">
      <c r="A35" s="3" t="s">
        <v>39</v>
      </c>
      <c r="C35" s="15">
        <f t="shared" si="4"/>
        <v>2976</v>
      </c>
      <c r="D35" s="8"/>
      <c r="E35" s="99">
        <v>1488</v>
      </c>
      <c r="F35" s="100">
        <f t="shared" si="0"/>
        <v>7.44</v>
      </c>
      <c r="G35" s="100">
        <f t="shared" si="1"/>
        <v>0.03665024630541872</v>
      </c>
      <c r="H35" s="8"/>
      <c r="I35" s="99">
        <v>1488</v>
      </c>
      <c r="J35" s="100">
        <f t="shared" si="2"/>
        <v>7.44</v>
      </c>
      <c r="K35" s="100">
        <f t="shared" si="3"/>
        <v>0.13405405405405404</v>
      </c>
      <c r="M35" s="87">
        <v>0</v>
      </c>
      <c r="N35" s="8">
        <f t="shared" si="5"/>
        <v>0</v>
      </c>
      <c r="O35" s="8">
        <f t="shared" si="6"/>
        <v>0</v>
      </c>
      <c r="R35" s="3" t="s">
        <v>39</v>
      </c>
      <c r="T35" s="15">
        <f t="shared" si="7"/>
        <v>0</v>
      </c>
      <c r="U35" s="8">
        <f>+'[1]Corn-Beans'!F35</f>
        <v>0</v>
      </c>
      <c r="V35" s="15">
        <f t="shared" si="8"/>
        <v>0</v>
      </c>
      <c r="W35" s="8">
        <f>+'[1]Corn-Beans'!J35</f>
        <v>0</v>
      </c>
    </row>
    <row r="36" spans="1:23" ht="11.25">
      <c r="A36" s="3" t="s">
        <v>21</v>
      </c>
      <c r="C36" s="15">
        <f t="shared" si="4"/>
        <v>20670</v>
      </c>
      <c r="D36" s="8"/>
      <c r="E36" s="99">
        <v>7790</v>
      </c>
      <c r="F36" s="100">
        <f t="shared" si="0"/>
        <v>38.95</v>
      </c>
      <c r="G36" s="100">
        <f t="shared" si="1"/>
        <v>0.191871921182266</v>
      </c>
      <c r="H36" s="8"/>
      <c r="I36" s="99">
        <v>8438</v>
      </c>
      <c r="J36" s="100">
        <f t="shared" si="2"/>
        <v>42.19</v>
      </c>
      <c r="K36" s="100">
        <f t="shared" si="3"/>
        <v>0.7601801801801802</v>
      </c>
      <c r="M36" s="99">
        <v>4442</v>
      </c>
      <c r="N36" s="100">
        <f t="shared" si="5"/>
        <v>44.42</v>
      </c>
      <c r="O36" s="100">
        <f t="shared" si="6"/>
        <v>0.7164516129032258</v>
      </c>
      <c r="R36" s="3" t="s">
        <v>21</v>
      </c>
      <c r="T36" s="15">
        <f t="shared" si="7"/>
        <v>0</v>
      </c>
      <c r="U36" s="8">
        <f>+'[1]Corn-Beans'!F36</f>
        <v>0</v>
      </c>
      <c r="V36" s="15">
        <f t="shared" si="8"/>
        <v>0</v>
      </c>
      <c r="W36" s="8">
        <f>+'[1]Corn-Beans'!J36</f>
        <v>0</v>
      </c>
    </row>
    <row r="37" spans="1:23" ht="11.25">
      <c r="A37" s="3" t="s">
        <v>27</v>
      </c>
      <c r="C37" s="15">
        <f t="shared" si="4"/>
        <v>426</v>
      </c>
      <c r="D37" s="8"/>
      <c r="E37" s="87">
        <v>0</v>
      </c>
      <c r="F37" s="8">
        <f t="shared" si="0"/>
        <v>0</v>
      </c>
      <c r="G37" s="8">
        <f t="shared" si="1"/>
        <v>0</v>
      </c>
      <c r="H37" s="8"/>
      <c r="I37" s="87">
        <v>0</v>
      </c>
      <c r="J37" s="8">
        <f t="shared" si="2"/>
        <v>0</v>
      </c>
      <c r="K37" s="8">
        <f t="shared" si="3"/>
        <v>0</v>
      </c>
      <c r="M37" s="99">
        <v>426</v>
      </c>
      <c r="N37" s="100">
        <f t="shared" si="5"/>
        <v>4.26</v>
      </c>
      <c r="O37" s="100">
        <f t="shared" si="6"/>
        <v>0.06870967741935484</v>
      </c>
      <c r="R37" s="3" t="s">
        <v>27</v>
      </c>
      <c r="T37" s="15">
        <f t="shared" si="7"/>
        <v>0</v>
      </c>
      <c r="U37" s="8">
        <f>+'[1]Corn-Beans'!F37</f>
        <v>0</v>
      </c>
      <c r="V37" s="15">
        <f t="shared" si="8"/>
        <v>0</v>
      </c>
      <c r="W37" s="8">
        <f>+'[1]Corn-Beans'!J37</f>
        <v>0</v>
      </c>
    </row>
    <row r="38" spans="1:23" ht="11.25">
      <c r="A38" s="3" t="s">
        <v>5</v>
      </c>
      <c r="C38" s="15">
        <f t="shared" si="4"/>
        <v>0</v>
      </c>
      <c r="D38" s="8"/>
      <c r="E38" s="99">
        <v>0</v>
      </c>
      <c r="F38" s="100">
        <f t="shared" si="0"/>
        <v>0</v>
      </c>
      <c r="G38" s="100">
        <f t="shared" si="1"/>
        <v>0</v>
      </c>
      <c r="H38" s="8"/>
      <c r="I38" s="99">
        <v>0</v>
      </c>
      <c r="J38" s="100">
        <f t="shared" si="2"/>
        <v>0</v>
      </c>
      <c r="K38" s="100">
        <f t="shared" si="3"/>
        <v>0</v>
      </c>
      <c r="M38" s="99">
        <v>0</v>
      </c>
      <c r="N38" s="100">
        <f t="shared" si="5"/>
        <v>0</v>
      </c>
      <c r="O38" s="100">
        <f t="shared" si="6"/>
        <v>0</v>
      </c>
      <c r="R38" s="3" t="s">
        <v>5</v>
      </c>
      <c r="T38" s="15">
        <f t="shared" si="7"/>
        <v>9000</v>
      </c>
      <c r="U38" s="8">
        <f>+'[1]Corn-Beans'!F38</f>
        <v>45</v>
      </c>
      <c r="V38" s="15">
        <f t="shared" si="8"/>
        <v>9000</v>
      </c>
      <c r="W38" s="8">
        <f>+'[1]Corn-Beans'!J38</f>
        <v>45</v>
      </c>
    </row>
    <row r="39" spans="3:23" ht="4.5" customHeight="1">
      <c r="C39" s="15"/>
      <c r="D39" s="8"/>
      <c r="E39" s="37"/>
      <c r="F39" s="9"/>
      <c r="G39" s="9"/>
      <c r="H39" s="9"/>
      <c r="I39" s="37"/>
      <c r="J39" s="9"/>
      <c r="K39" s="9"/>
      <c r="L39" s="1"/>
      <c r="M39" s="37"/>
      <c r="N39" s="8"/>
      <c r="O39" s="8"/>
      <c r="T39" s="15"/>
      <c r="U39" s="8"/>
      <c r="V39" s="15"/>
      <c r="W39" s="8"/>
    </row>
    <row r="40" spans="1:18" ht="15.75" customHeight="1">
      <c r="A40" s="61" t="s">
        <v>47</v>
      </c>
      <c r="B40" s="61"/>
      <c r="C40" s="62">
        <f>+E40+I40+M40</f>
        <v>111052</v>
      </c>
      <c r="D40" s="63"/>
      <c r="E40" s="62">
        <f>SUM(E19:E38)</f>
        <v>55370</v>
      </c>
      <c r="F40" s="63">
        <f>+E40/$F$8</f>
        <v>276.85</v>
      </c>
      <c r="G40" s="63">
        <f>+E40/$F$9</f>
        <v>1.3637931034482758</v>
      </c>
      <c r="H40" s="63"/>
      <c r="I40" s="62">
        <f>SUM(I19:I38)</f>
        <v>36744</v>
      </c>
      <c r="J40" s="63">
        <f>+I40/$J$8</f>
        <v>183.72</v>
      </c>
      <c r="K40" s="63">
        <f>+I40/$J$9</f>
        <v>3.31027027027027</v>
      </c>
      <c r="L40" s="83"/>
      <c r="M40" s="62">
        <f>SUM(M19:M38)</f>
        <v>18938</v>
      </c>
      <c r="N40" s="63">
        <f t="shared" si="5"/>
        <v>189.38</v>
      </c>
      <c r="O40" s="63">
        <f t="shared" si="6"/>
        <v>3.054516129032258</v>
      </c>
      <c r="R40" s="16"/>
    </row>
    <row r="41" spans="3:18" ht="15" customHeight="1">
      <c r="C41" s="15"/>
      <c r="D41" s="8"/>
      <c r="E41" s="15"/>
      <c r="F41" s="8"/>
      <c r="G41" s="8"/>
      <c r="H41" s="8"/>
      <c r="I41" s="15"/>
      <c r="J41" s="8"/>
      <c r="K41" s="8"/>
      <c r="R41" s="16"/>
    </row>
    <row r="42" spans="1:15" ht="13.5" customHeight="1">
      <c r="A42" s="17" t="s">
        <v>45</v>
      </c>
      <c r="C42" s="13" t="s">
        <v>14</v>
      </c>
      <c r="D42" s="13"/>
      <c r="E42" s="34"/>
      <c r="F42" s="35" t="s">
        <v>6</v>
      </c>
      <c r="G42" s="34"/>
      <c r="H42" s="13"/>
      <c r="I42" s="34"/>
      <c r="J42" s="35" t="s">
        <v>62</v>
      </c>
      <c r="K42" s="34"/>
      <c r="M42" s="34"/>
      <c r="N42" s="35" t="s">
        <v>60</v>
      </c>
      <c r="O42" s="34"/>
    </row>
    <row r="43" spans="1:15" ht="12.75">
      <c r="A43" s="70"/>
      <c r="C43" s="14" t="s">
        <v>13</v>
      </c>
      <c r="D43" s="14"/>
      <c r="E43" s="14" t="s">
        <v>13</v>
      </c>
      <c r="F43" s="14" t="s">
        <v>12</v>
      </c>
      <c r="G43" s="14" t="s">
        <v>11</v>
      </c>
      <c r="H43" s="14"/>
      <c r="I43" s="14" t="s">
        <v>13</v>
      </c>
      <c r="J43" s="14" t="s">
        <v>12</v>
      </c>
      <c r="K43" s="14" t="s">
        <v>11</v>
      </c>
      <c r="M43" s="14" t="s">
        <v>13</v>
      </c>
      <c r="N43" s="14" t="s">
        <v>12</v>
      </c>
      <c r="O43" s="14" t="s">
        <v>11</v>
      </c>
    </row>
    <row r="44" spans="1:20" ht="11.25">
      <c r="A44" s="3" t="s">
        <v>49</v>
      </c>
      <c r="C44" s="15">
        <f>+E44+I44</f>
        <v>141876</v>
      </c>
      <c r="D44" s="8"/>
      <c r="E44" s="15">
        <f>+F9*F10</f>
        <v>82824</v>
      </c>
      <c r="F44" s="15">
        <f>+E44/$F$8</f>
        <v>414.12</v>
      </c>
      <c r="G44" s="8">
        <f>+E44/$F$9</f>
        <v>2.04</v>
      </c>
      <c r="H44" s="8"/>
      <c r="I44" s="15">
        <f>+J9*J10</f>
        <v>59052</v>
      </c>
      <c r="J44" s="15">
        <f>+I44/$J$8</f>
        <v>295.26</v>
      </c>
      <c r="K44" s="8">
        <f>+I44/$J$9</f>
        <v>5.32</v>
      </c>
      <c r="M44" s="15">
        <f>+(N9*N10)+(N8*N11*N12)</f>
        <v>36074</v>
      </c>
      <c r="N44" s="15">
        <f>+M44/$N$8</f>
        <v>360.74</v>
      </c>
      <c r="O44" s="8">
        <f>+M44/$N$9</f>
        <v>5.8183870967741935</v>
      </c>
      <c r="T44" s="18"/>
    </row>
    <row r="45" spans="1:23" ht="11.25">
      <c r="A45" s="3" t="s">
        <v>15</v>
      </c>
      <c r="C45" s="15">
        <f>+E45+I45</f>
        <v>6000</v>
      </c>
      <c r="D45" s="8"/>
      <c r="E45" s="87">
        <v>3000</v>
      </c>
      <c r="F45" s="15">
        <f>+E45/$F$8</f>
        <v>15</v>
      </c>
      <c r="G45" s="8">
        <f>+E45/$F$9</f>
        <v>0.07389162561576355</v>
      </c>
      <c r="H45" s="8"/>
      <c r="I45" s="87">
        <v>3000</v>
      </c>
      <c r="J45" s="15">
        <f>+I45/$J$8</f>
        <v>15</v>
      </c>
      <c r="K45" s="8">
        <f>+I45/$J$9</f>
        <v>0.2702702702702703</v>
      </c>
      <c r="M45" s="87">
        <v>600</v>
      </c>
      <c r="N45" s="15">
        <f>+M45/$N$8</f>
        <v>6</v>
      </c>
      <c r="O45" s="8">
        <f>+M45/$N$9</f>
        <v>0.0967741935483871</v>
      </c>
      <c r="R45" s="3" t="s">
        <v>15</v>
      </c>
      <c r="S45" s="1"/>
      <c r="T45" s="15">
        <f>+$U$14*U45</f>
        <v>3000</v>
      </c>
      <c r="U45" s="8">
        <f>+'[1]Corn-Beans'!F45</f>
        <v>15</v>
      </c>
      <c r="V45" s="15">
        <f>+$U$15*W45</f>
        <v>3000</v>
      </c>
      <c r="W45" s="8">
        <f>+'[1]Corn-Beans'!J45</f>
        <v>15</v>
      </c>
    </row>
    <row r="46" spans="1:23" ht="11.25">
      <c r="A46" s="3" t="s">
        <v>16</v>
      </c>
      <c r="C46" s="15">
        <f>+E46+I46</f>
        <v>7050</v>
      </c>
      <c r="D46" s="8"/>
      <c r="E46" s="87">
        <v>7050</v>
      </c>
      <c r="F46" s="15">
        <f>+E46/$F$8</f>
        <v>35.25</v>
      </c>
      <c r="G46" s="8">
        <f>+E46/$F$9</f>
        <v>0.17364532019704434</v>
      </c>
      <c r="H46" s="8"/>
      <c r="I46" s="87">
        <v>0</v>
      </c>
      <c r="J46" s="15">
        <f>+I46/$J$8</f>
        <v>0</v>
      </c>
      <c r="K46" s="8">
        <f>+I46/$J$9</f>
        <v>0</v>
      </c>
      <c r="M46" s="87">
        <v>500</v>
      </c>
      <c r="N46" s="15">
        <f>+M46/$N$8</f>
        <v>5</v>
      </c>
      <c r="O46" s="8">
        <f>+M46/$N$9</f>
        <v>0.08064516129032258</v>
      </c>
      <c r="R46" s="3" t="s">
        <v>16</v>
      </c>
      <c r="T46" s="15">
        <f>+$U$14*U46</f>
        <v>7050</v>
      </c>
      <c r="U46" s="8">
        <f>+'[1]Corn-Beans'!F46</f>
        <v>35.25</v>
      </c>
      <c r="V46" s="15">
        <f>+$U$15*W46</f>
        <v>0</v>
      </c>
      <c r="W46" s="8">
        <f>+'[1]Corn-Beans'!J46</f>
        <v>0</v>
      </c>
    </row>
    <row r="47" spans="1:23" ht="11.25">
      <c r="A47" s="3" t="s">
        <v>50</v>
      </c>
      <c r="C47" s="15">
        <f>+E47+I47</f>
        <v>0</v>
      </c>
      <c r="D47" s="8"/>
      <c r="E47" s="87">
        <v>0</v>
      </c>
      <c r="F47" s="15">
        <f>+E47/$F$8</f>
        <v>0</v>
      </c>
      <c r="G47" s="8">
        <f>+E47/$F$9</f>
        <v>0</v>
      </c>
      <c r="H47" s="8"/>
      <c r="I47" s="87">
        <v>0</v>
      </c>
      <c r="J47" s="15">
        <f>+I47/$J$8</f>
        <v>0</v>
      </c>
      <c r="K47" s="8">
        <f>+I47/$J$9</f>
        <v>0</v>
      </c>
      <c r="M47" s="87">
        <v>0</v>
      </c>
      <c r="N47" s="15">
        <f>+M47/$N$8</f>
        <v>0</v>
      </c>
      <c r="O47" s="8">
        <f>+M47/$N$9</f>
        <v>0</v>
      </c>
      <c r="R47" s="3" t="s">
        <v>50</v>
      </c>
      <c r="T47" s="15">
        <f>+$U$14*U47</f>
        <v>0</v>
      </c>
      <c r="U47" s="8">
        <f>+'[1]Corn-Beans'!F47</f>
        <v>0</v>
      </c>
      <c r="V47" s="15">
        <f>+$U$15*W47</f>
        <v>0</v>
      </c>
      <c r="W47" s="8">
        <f>+'[1]Corn-Beans'!J47</f>
        <v>0</v>
      </c>
    </row>
    <row r="48" spans="6:14" ht="6.75" customHeight="1">
      <c r="F48" s="15"/>
      <c r="J48" s="15"/>
      <c r="N48" s="15"/>
    </row>
    <row r="49" spans="1:17" ht="15.75" customHeight="1">
      <c r="A49" s="57" t="s">
        <v>46</v>
      </c>
      <c r="B49" s="57"/>
      <c r="C49" s="58">
        <f>+E49+I49+M49</f>
        <v>192100</v>
      </c>
      <c r="D49" s="58"/>
      <c r="E49" s="58">
        <f>+SUM(E44:E47)</f>
        <v>92874</v>
      </c>
      <c r="F49" s="58">
        <f>+SUM(F44:F47)</f>
        <v>464.37</v>
      </c>
      <c r="G49" s="60">
        <f>+SUM(G44:G47)</f>
        <v>2.287536945812808</v>
      </c>
      <c r="H49" s="58"/>
      <c r="I49" s="58">
        <f>+SUM(I44:I47)</f>
        <v>62052</v>
      </c>
      <c r="J49" s="58">
        <f>+SUM(J44:J47)</f>
        <v>310.26</v>
      </c>
      <c r="K49" s="60">
        <f>+SUM(K44:K47)</f>
        <v>5.5902702702702705</v>
      </c>
      <c r="L49" s="58"/>
      <c r="M49" s="58">
        <f>+SUM(M44:M47)</f>
        <v>37174</v>
      </c>
      <c r="N49" s="58">
        <f>+SUM(N44:N47)</f>
        <v>371.74</v>
      </c>
      <c r="O49" s="60">
        <f>+SUM(O44:O47)</f>
        <v>5.9958064516129035</v>
      </c>
      <c r="P49" s="16"/>
      <c r="Q49" s="16"/>
    </row>
    <row r="50" spans="1:17" s="1" customFormat="1" ht="14.25" customHeight="1">
      <c r="A50" s="19"/>
      <c r="B50" s="19"/>
      <c r="C50" s="20"/>
      <c r="D50" s="20"/>
      <c r="E50" s="20"/>
      <c r="F50" s="38"/>
      <c r="G50" s="38"/>
      <c r="H50" s="20"/>
      <c r="I50" s="20"/>
      <c r="J50" s="38"/>
      <c r="K50" s="38"/>
      <c r="L50" s="20"/>
      <c r="M50" s="20"/>
      <c r="N50" s="38"/>
      <c r="O50" s="38"/>
      <c r="P50" s="16"/>
      <c r="Q50" s="16"/>
    </row>
    <row r="51" spans="1:15" ht="11.25">
      <c r="A51" s="27"/>
      <c r="B51" s="27"/>
      <c r="C51" s="13" t="s">
        <v>14</v>
      </c>
      <c r="D51" s="13"/>
      <c r="E51" s="34"/>
      <c r="F51" s="35" t="s">
        <v>6</v>
      </c>
      <c r="G51" s="34"/>
      <c r="H51" s="13"/>
      <c r="I51" s="34"/>
      <c r="J51" s="35" t="s">
        <v>62</v>
      </c>
      <c r="K51" s="34"/>
      <c r="M51" s="34"/>
      <c r="N51" s="35" t="s">
        <v>60</v>
      </c>
      <c r="O51" s="34"/>
    </row>
    <row r="52" spans="3:15" ht="11.25">
      <c r="C52" s="14" t="s">
        <v>13</v>
      </c>
      <c r="D52" s="14"/>
      <c r="E52" s="14" t="s">
        <v>13</v>
      </c>
      <c r="F52" s="14" t="s">
        <v>12</v>
      </c>
      <c r="G52" s="14" t="s">
        <v>11</v>
      </c>
      <c r="H52" s="14"/>
      <c r="I52" s="14" t="s">
        <v>13</v>
      </c>
      <c r="J52" s="14" t="s">
        <v>12</v>
      </c>
      <c r="K52" s="14" t="s">
        <v>11</v>
      </c>
      <c r="M52" s="14" t="s">
        <v>13</v>
      </c>
      <c r="N52" s="14" t="s">
        <v>12</v>
      </c>
      <c r="O52" s="14" t="s">
        <v>11</v>
      </c>
    </row>
    <row r="53" spans="1:15" s="19" customFormat="1" ht="24" customHeight="1">
      <c r="A53" s="94" t="s">
        <v>68</v>
      </c>
      <c r="B53" s="94"/>
      <c r="C53" s="64">
        <f>+E53+I53+M53</f>
        <v>81048</v>
      </c>
      <c r="D53" s="64"/>
      <c r="E53" s="64">
        <f>+E49-E40</f>
        <v>37504</v>
      </c>
      <c r="F53" s="64">
        <f>+E53/$F$8</f>
        <v>187.52</v>
      </c>
      <c r="G53" s="66">
        <f>+E53/$F$9</f>
        <v>0.923743842364532</v>
      </c>
      <c r="H53" s="64"/>
      <c r="I53" s="64">
        <f>+I49-I40</f>
        <v>25308</v>
      </c>
      <c r="J53" s="64">
        <f>+I53/$J$8</f>
        <v>126.54</v>
      </c>
      <c r="K53" s="66">
        <f>+I53/$J$9</f>
        <v>2.28</v>
      </c>
      <c r="L53" s="64"/>
      <c r="M53" s="64">
        <f>+M49-M40</f>
        <v>18236</v>
      </c>
      <c r="N53" s="64">
        <f>+M53/$N$8</f>
        <v>182.36</v>
      </c>
      <c r="O53" s="66">
        <f>+M53/$N$9</f>
        <v>2.9412903225806453</v>
      </c>
    </row>
    <row r="54" spans="3:15" s="19" customFormat="1" ht="6.75" customHeight="1">
      <c r="C54" s="20"/>
      <c r="D54" s="20"/>
      <c r="E54" s="20"/>
      <c r="F54" s="38"/>
      <c r="G54" s="38"/>
      <c r="H54" s="20"/>
      <c r="I54" s="20"/>
      <c r="J54" s="38"/>
      <c r="K54" s="38"/>
      <c r="L54" s="20"/>
      <c r="M54" s="20"/>
      <c r="N54" s="38"/>
      <c r="O54" s="38"/>
    </row>
    <row r="55" spans="1:15" ht="11.25">
      <c r="A55" s="22" t="s">
        <v>28</v>
      </c>
      <c r="B55" s="23"/>
      <c r="C55" s="24"/>
      <c r="D55" s="25"/>
      <c r="E55" s="72">
        <f>IF(F8&gt;J8,(J8*F13*J13),(F8*F13*J13))</f>
        <v>1640</v>
      </c>
      <c r="F55" s="73">
        <f>+E55/$F$8</f>
        <v>8.2</v>
      </c>
      <c r="G55" s="73">
        <f>+E55/$F$9</f>
        <v>0.04039408866995074</v>
      </c>
      <c r="H55" s="73"/>
      <c r="I55" s="74">
        <f>IF(F8&gt;J8,(J8*J13*F13),(F8*J13*F13))</f>
        <v>1640</v>
      </c>
      <c r="J55" s="75">
        <f>+I55/$J$8</f>
        <v>8.2</v>
      </c>
      <c r="K55" s="75">
        <f>+I55/$J$9</f>
        <v>0.14774774774774774</v>
      </c>
      <c r="L55" s="76"/>
      <c r="M55" s="77"/>
      <c r="N55" s="77"/>
      <c r="O55" s="77"/>
    </row>
    <row r="56" spans="1:15" ht="11.25">
      <c r="A56" s="27" t="s">
        <v>52</v>
      </c>
      <c r="B56" s="27"/>
      <c r="C56" s="24"/>
      <c r="D56" s="25"/>
      <c r="E56" s="72">
        <f>IF(F8&gt;J8,((J8*J14)*(G44+G46+G47)),((F8*J14)*(G44+G46+G47)))</f>
        <v>11953.68472906404</v>
      </c>
      <c r="F56" s="73">
        <f>+E56/$F$8</f>
        <v>59.7684236453202</v>
      </c>
      <c r="G56" s="73">
        <f>+E56/$F$9</f>
        <v>0.29442573224295665</v>
      </c>
      <c r="H56" s="72"/>
      <c r="I56" s="74">
        <f>IF(F8&gt;J8,((J8*J14)*(G44+G46+G47)),((F8*J14)*(G44+G46+G47)))</f>
        <v>11953.68472906404</v>
      </c>
      <c r="J56" s="75">
        <f>+I56/$J$8</f>
        <v>59.7684236453202</v>
      </c>
      <c r="K56" s="75">
        <f>+I56/$J$9</f>
        <v>1.0769085341499136</v>
      </c>
      <c r="L56" s="77"/>
      <c r="M56" s="77"/>
      <c r="N56" s="77"/>
      <c r="O56" s="77"/>
    </row>
    <row r="57" spans="1:15" ht="11.25">
      <c r="A57" s="27" t="s">
        <v>53</v>
      </c>
      <c r="B57" s="27"/>
      <c r="C57" s="24"/>
      <c r="D57" s="25"/>
      <c r="E57" s="72">
        <f>IF(F8&gt;N8,((N8*N14)*(G44+G46+G47)),((F8*N14)*(G44+G46+G47)))</f>
        <v>885.4581280788178</v>
      </c>
      <c r="F57" s="73">
        <f>+E57/$F$8</f>
        <v>4.427290640394089</v>
      </c>
      <c r="G57" s="73">
        <f>+E57/$F$9</f>
        <v>0.02180931349947827</v>
      </c>
      <c r="H57" s="72"/>
      <c r="I57" s="78"/>
      <c r="J57" s="79"/>
      <c r="K57" s="79"/>
      <c r="L57" s="77"/>
      <c r="M57" s="74">
        <f>IF(F8&gt;N8,((N8*N14)*(G44+G46+G47)),((F8*N14)*(G44+G46+G47)))</f>
        <v>885.4581280788178</v>
      </c>
      <c r="N57" s="80">
        <f>+M57/$N$8</f>
        <v>8.854581280788178</v>
      </c>
      <c r="O57" s="80">
        <f>+M57/$N$9</f>
        <v>0.14281582710948676</v>
      </c>
    </row>
    <row r="58" spans="1:15" ht="11.25">
      <c r="A58" s="27" t="s">
        <v>54</v>
      </c>
      <c r="B58" s="27"/>
      <c r="C58" s="24"/>
      <c r="D58" s="25"/>
      <c r="E58" s="74">
        <f>IF(F8&gt;J8,((J8*F15)*(K44+K46+K47)),((F8*F15)*(K44+K46+K47)))</f>
        <v>6916</v>
      </c>
      <c r="F58" s="75">
        <f>+E58/$F$8</f>
        <v>34.58</v>
      </c>
      <c r="G58" s="75">
        <f>+E58/$F$9</f>
        <v>0.1703448275862069</v>
      </c>
      <c r="H58" s="72"/>
      <c r="I58" s="72">
        <f>IF(F8&gt;J8,((J8*F15)*(K44+K46+K47)),((F8*F15)*(K44+K46+K47)))</f>
        <v>6916</v>
      </c>
      <c r="J58" s="73">
        <f>+I58/$J$8</f>
        <v>34.58</v>
      </c>
      <c r="K58" s="73">
        <f>+I58/$J$9</f>
        <v>0.623063063063063</v>
      </c>
      <c r="L58" s="77"/>
      <c r="M58" s="74"/>
      <c r="N58" s="75"/>
      <c r="O58" s="75"/>
    </row>
    <row r="59" spans="1:15" ht="11.25">
      <c r="A59" s="27" t="s">
        <v>55</v>
      </c>
      <c r="B59" s="27"/>
      <c r="C59" s="24"/>
      <c r="D59" s="25"/>
      <c r="E59" s="78"/>
      <c r="F59" s="79"/>
      <c r="G59" s="79"/>
      <c r="H59" s="72"/>
      <c r="I59" s="72">
        <f>IF(J8&gt;N8,((N8*N15)*(K44+K46+K47)),((J8*N15)*(K44+K46+K47)))</f>
        <v>2128</v>
      </c>
      <c r="J59" s="73">
        <f>+I59/$J$8</f>
        <v>10.64</v>
      </c>
      <c r="K59" s="73">
        <f>+I59/$J$9</f>
        <v>0.19171171171171172</v>
      </c>
      <c r="L59" s="77"/>
      <c r="M59" s="74">
        <f>IF(J8&gt;N8,((N8*N15)*(K44+K46+K47)),((J8*N15)*(K44+K46+K47)))</f>
        <v>2128</v>
      </c>
      <c r="N59" s="80">
        <f>+M59/$N$8</f>
        <v>21.28</v>
      </c>
      <c r="O59" s="80">
        <f>+M59/$N$9</f>
        <v>0.3432258064516129</v>
      </c>
    </row>
    <row r="60" spans="1:15" ht="23.25" customHeight="1">
      <c r="A60" s="95" t="s">
        <v>69</v>
      </c>
      <c r="B60" s="95"/>
      <c r="C60" s="67">
        <f>+E60+I60+M60</f>
        <v>81048</v>
      </c>
      <c r="D60" s="68"/>
      <c r="E60" s="69">
        <f>+(E53-E55-E56-E57+E58)</f>
        <v>29940.85714285714</v>
      </c>
      <c r="F60" s="69">
        <f>+E60/$F$8</f>
        <v>149.7042857142857</v>
      </c>
      <c r="G60" s="68">
        <f>+E60/$F$9</f>
        <v>0.7374595355383532</v>
      </c>
      <c r="H60" s="69"/>
      <c r="I60" s="69">
        <f>+(I53+I55+I56-I58-I59)</f>
        <v>29857.684729064043</v>
      </c>
      <c r="J60" s="69">
        <f>+I60/$J$8</f>
        <v>149.28842364532022</v>
      </c>
      <c r="K60" s="68">
        <f>+I60/$J$9</f>
        <v>2.689881507122887</v>
      </c>
      <c r="L60" s="69"/>
      <c r="M60" s="69">
        <f>+(M53+M57+M59)</f>
        <v>21249.45812807882</v>
      </c>
      <c r="N60" s="69">
        <f>+M60/$J$8</f>
        <v>106.2472906403941</v>
      </c>
      <c r="O60" s="68">
        <f>+M60/$J$9</f>
        <v>1.914365597124218</v>
      </c>
    </row>
    <row r="61" spans="1:13" ht="11.25">
      <c r="A61" s="1"/>
      <c r="B61" s="1"/>
      <c r="L61" s="1"/>
      <c r="M61" s="1"/>
    </row>
    <row r="63" ht="11.25">
      <c r="E63" s="15"/>
    </row>
  </sheetData>
  <mergeCells count="2">
    <mergeCell ref="A53:B53"/>
    <mergeCell ref="A60:B6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 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Leverich</dc:creator>
  <cp:keywords/>
  <dc:description/>
  <cp:lastModifiedBy>Jim Leverich</cp:lastModifiedBy>
  <cp:lastPrinted>2005-09-14T18:24:15Z</cp:lastPrinted>
  <dcterms:created xsi:type="dcterms:W3CDTF">2005-06-22T17:43:30Z</dcterms:created>
  <dcterms:modified xsi:type="dcterms:W3CDTF">2006-06-16T16:09:55Z</dcterms:modified>
  <cp:category/>
  <cp:version/>
  <cp:contentType/>
  <cp:contentStatus/>
</cp:coreProperties>
</file>